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" windowWidth="19200" windowHeight="12012"/>
  </bookViews>
  <sheets>
    <sheet name="Gravimetria" sheetId="9" r:id="rId1"/>
    <sheet name="Brancos" sheetId="10" r:id="rId2"/>
    <sheet name="Plots" sheetId="11" r:id="rId3"/>
    <sheet name="AFG" sheetId="1" r:id="rId4"/>
    <sheet name="quartzoPM25" sheetId="4" r:id="rId5"/>
    <sheet name="procedimentos" sheetId="5" r:id="rId6"/>
    <sheet name="Plan1" sheetId="6" r:id="rId7"/>
    <sheet name="Plan2" sheetId="7" r:id="rId8"/>
    <sheet name="Plan3" sheetId="8" r:id="rId9"/>
  </sheets>
  <externalReferences>
    <externalReference r:id="rId10"/>
  </externalReferences>
  <definedNames>
    <definedName name="_xlnm.Print_Area" localSheetId="3">AFG!$A$3:$J$30</definedName>
    <definedName name="_xlnm.Print_Area" localSheetId="4">quartzoPM25!$A$3:$J$30</definedName>
  </definedNames>
  <calcPr calcId="145621" concurrentCalc="0"/>
</workbook>
</file>

<file path=xl/calcChain.xml><?xml version="1.0" encoding="utf-8"?>
<calcChain xmlns="http://schemas.openxmlformats.org/spreadsheetml/2006/main">
  <c r="X12" i="9" l="1"/>
  <c r="X13" i="9"/>
  <c r="X14" i="9"/>
  <c r="X15" i="9"/>
  <c r="X16" i="9"/>
  <c r="X17" i="9"/>
  <c r="X18" i="9"/>
  <c r="X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W11" i="9"/>
  <c r="V11" i="9"/>
  <c r="AD12" i="9"/>
  <c r="T12" i="9"/>
  <c r="AF12" i="9"/>
  <c r="AE12" i="9"/>
  <c r="U12" i="9"/>
  <c r="AG12" i="9"/>
  <c r="AD13" i="9"/>
  <c r="T13" i="9"/>
  <c r="AF13" i="9"/>
  <c r="AE13" i="9"/>
  <c r="U13" i="9"/>
  <c r="AG13" i="9"/>
  <c r="AD14" i="9"/>
  <c r="T14" i="9"/>
  <c r="AF14" i="9"/>
  <c r="AE14" i="9"/>
  <c r="U14" i="9"/>
  <c r="AG14" i="9"/>
  <c r="AD15" i="9"/>
  <c r="T15" i="9"/>
  <c r="AF15" i="9"/>
  <c r="AE15" i="9"/>
  <c r="U15" i="9"/>
  <c r="AG15" i="9"/>
  <c r="AD16" i="9"/>
  <c r="T16" i="9"/>
  <c r="AF16" i="9"/>
  <c r="AE16" i="9"/>
  <c r="U16" i="9"/>
  <c r="AG16" i="9"/>
  <c r="AD17" i="9"/>
  <c r="T17" i="9"/>
  <c r="AF17" i="9"/>
  <c r="AE17" i="9"/>
  <c r="U17" i="9"/>
  <c r="AG17" i="9"/>
  <c r="AD18" i="9"/>
  <c r="T18" i="9"/>
  <c r="AF18" i="9"/>
  <c r="AE18" i="9"/>
  <c r="U18" i="9"/>
  <c r="AG18" i="9"/>
  <c r="AD11" i="9"/>
  <c r="AE11" i="9"/>
  <c r="U11" i="9"/>
  <c r="AG11" i="9"/>
  <c r="T11" i="9"/>
  <c r="AF11" i="9"/>
  <c r="H19" i="9"/>
  <c r="D19" i="9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9" i="1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20" i="1"/>
  <c r="K21" i="1"/>
  <c r="K22" i="1"/>
  <c r="K23" i="1"/>
  <c r="K24" i="1"/>
  <c r="K25" i="1"/>
  <c r="K26" i="1"/>
  <c r="K27" i="1"/>
  <c r="K28" i="1"/>
  <c r="K29" i="1"/>
  <c r="K30" i="1"/>
  <c r="K10" i="1"/>
  <c r="K11" i="1"/>
  <c r="K12" i="1"/>
  <c r="K13" i="1"/>
  <c r="K14" i="1"/>
  <c r="K15" i="1"/>
  <c r="K16" i="1"/>
  <c r="K17" i="1"/>
  <c r="K18" i="1"/>
  <c r="K19" i="1"/>
  <c r="K9" i="1"/>
</calcChain>
</file>

<file path=xl/comments1.xml><?xml version="1.0" encoding="utf-8"?>
<comments xmlns="http://schemas.openxmlformats.org/spreadsheetml/2006/main">
  <authors>
    <author>Ana Lúcia Matos Loureiro</author>
  </authors>
  <commentList>
    <comment ref="O14" authorId="0">
      <text>
        <r>
          <rPr>
            <b/>
            <sz val="9"/>
            <color indexed="81"/>
            <rFont val="Tahoma"/>
            <charset val="1"/>
          </rPr>
          <t>Ana Lúcia Matos Loureiro:</t>
        </r>
        <r>
          <rPr>
            <sz val="9"/>
            <color indexed="81"/>
            <rFont val="Tahoma"/>
            <charset val="1"/>
          </rPr>
          <t xml:space="preserve">
usado informação do quartzo</t>
        </r>
      </text>
    </comment>
  </commentList>
</comments>
</file>

<file path=xl/comments2.xml><?xml version="1.0" encoding="utf-8"?>
<comments xmlns="http://schemas.openxmlformats.org/spreadsheetml/2006/main">
  <authors>
    <author>Ana Lúcia Matos Loureiro</author>
  </authors>
  <commentList>
    <comment ref="F12" authorId="0">
      <text>
        <r>
          <rPr>
            <b/>
            <sz val="9"/>
            <color indexed="81"/>
            <rFont val="Tahoma"/>
            <charset val="1"/>
          </rPr>
          <t>Ana Lúcia Matos Loureiro:</t>
        </r>
        <r>
          <rPr>
            <sz val="9"/>
            <color indexed="81"/>
            <rFont val="Tahoma"/>
            <charset val="1"/>
          </rPr>
          <t xml:space="preserve">
Usado informação do quartzo</t>
        </r>
      </text>
    </comment>
  </commentList>
</comments>
</file>

<file path=xl/sharedStrings.xml><?xml version="1.0" encoding="utf-8"?>
<sst xmlns="http://schemas.openxmlformats.org/spreadsheetml/2006/main" count="241" uniqueCount="117">
  <si>
    <t>Amostra</t>
  </si>
  <si>
    <t>Início da amostragem</t>
  </si>
  <si>
    <t>Horímetro</t>
  </si>
  <si>
    <t>(h)</t>
  </si>
  <si>
    <t xml:space="preserve">Integrador </t>
  </si>
  <si>
    <t>Fluxo</t>
  </si>
  <si>
    <t>(Lpm)</t>
  </si>
  <si>
    <t>Final da amostragem</t>
  </si>
  <si>
    <t>Observações</t>
  </si>
  <si>
    <t>Horário:   __________</t>
  </si>
  <si>
    <r>
      <t>(m</t>
    </r>
    <r>
      <rPr>
        <b/>
        <vertAlign val="superscript"/>
        <sz val="12"/>
        <color theme="1"/>
        <rFont val="Arial"/>
        <family val="2"/>
      </rPr>
      <t>3</t>
    </r>
    <r>
      <rPr>
        <b/>
        <sz val="12"/>
        <color theme="1"/>
        <rFont val="Arial"/>
        <family val="2"/>
      </rPr>
      <t>)</t>
    </r>
  </si>
  <si>
    <t>Local de amostragem:  Diadema, UNIFESP, Eldorado</t>
  </si>
  <si>
    <t>Filtro:  AFG</t>
  </si>
  <si>
    <t>Filtro:  Quartzo PM2.5</t>
  </si>
  <si>
    <t>QDIAD-01</t>
  </si>
  <si>
    <t>QDIAD-02</t>
  </si>
  <si>
    <t>DIAD-01</t>
  </si>
  <si>
    <t>DIAD-02</t>
  </si>
  <si>
    <t>DIAD-03</t>
  </si>
  <si>
    <t>QDIAD-03</t>
  </si>
  <si>
    <t xml:space="preserve">2) Ligue as bombas com as válvulas abertas e verifique se os flowmeters marcam cerca de 30 LPM. </t>
  </si>
  <si>
    <t xml:space="preserve">4) Desligue as bombas e anote o valor marcado no horímetro </t>
  </si>
  <si>
    <t xml:space="preserve">5) Ainda com as bombas desligadas, anote os valores marcados nos integradores de volume </t>
  </si>
  <si>
    <t>6) Ainda com as bombas desligadas, coloque os amostradores no inlet, conectando-os às mangueiras.</t>
  </si>
  <si>
    <t>7) Anote o horário, ligue as bombas</t>
  </si>
  <si>
    <t>8) Controle a válvula das bombas para que o fluxo seja de 17 LPM.</t>
  </si>
  <si>
    <t>AO TÉRMINO DA AMOSTRAGEM</t>
  </si>
  <si>
    <t>10) Anote o horário, anote fluxos dos flowmeters e desligue a bomba. Anote horímetro e integradores de volume.</t>
  </si>
  <si>
    <t>Procedimentos de controle e verificação</t>
  </si>
  <si>
    <t>Data+Hora (LT)</t>
  </si>
  <si>
    <t>Procedimento</t>
  </si>
  <si>
    <t>Resultado</t>
  </si>
  <si>
    <t>Obs</t>
  </si>
  <si>
    <t>1) (Zero check flowmeters) Desligue as bombas e verifique se os flowmeters marcam 0LPM. Se necessário, faça um ajuste de zero.</t>
  </si>
  <si>
    <t>9) (Comparação flowmeters x integradores) Confira se o horímetro e os integradores de volume estão girando. Se necessário, compare o fluxo do flowmeter com uma estimativa baseada no integrador e em um cronômetro.</t>
  </si>
  <si>
    <t>Zero check flowmeters</t>
  </si>
  <si>
    <t>Dia / Hora Local</t>
  </si>
  <si>
    <t>ok</t>
  </si>
  <si>
    <t>3) (Leak test) Tampe as extremidades das mangueiras de amostragem e verifique se o fluxo nos flowmeters vai a zero.</t>
  </si>
  <si>
    <t>Leak test</t>
  </si>
  <si>
    <t>AFG: 0.2LPM; quartzo: 0.5 LPM</t>
  </si>
  <si>
    <t>Comparação flowmeters x integradores</t>
  </si>
  <si>
    <t>(quartzo: (380-365)L/1min = 15 L/min; flowmeter = 15.4 LPM); (AFG: (832-817)L/1min = 15 L/min; flowmeter = 14.9 LPM)</t>
  </si>
  <si>
    <t>Registro fluxo flowmeter</t>
  </si>
  <si>
    <t>AFG: 16.4 lpm;  quartzo: 17.1 lpm</t>
  </si>
  <si>
    <t>(quartzo: (24-15)L/0.5min = 18 L/min; flowmeter = 17.1 LPM); (AFG: (617-608)L/0.5min = 18 L/min; flowmeter = 16.4 LPM )</t>
  </si>
  <si>
    <t>AFG entupiu!</t>
  </si>
  <si>
    <t>(quartzo: (139-131)/0.5 = 16LPM; flowmeter 17.3LPM); (AFG: (909-900)/0.5 = 18LPM; flowmeter = 17.8LPM)</t>
  </si>
  <si>
    <t>AFG: 11.7 lpm;  quartzo: 16.3 lpm</t>
  </si>
  <si>
    <t>!</t>
  </si>
  <si>
    <t>DIAD-04</t>
  </si>
  <si>
    <t>QDIAD-04</t>
  </si>
  <si>
    <t>Estimativa de filtros a serem preparados</t>
  </si>
  <si>
    <t>Temos: 9 conjuntos, que duram até 13/12</t>
  </si>
  <si>
    <t>Prevendo 1 conjunto/dia até 15/01, precisamos de mais 33 conjuntos + brancos</t>
  </si>
  <si>
    <t>AFG: 11.6 lpm;  quartzo: 16.4 lpm</t>
  </si>
  <si>
    <t>(quartzo: (937-929)/0.5 = 16LPM; flowmeter 16.3LPM); (AFG: (305-298)/0.5 = 14LPM; flowmeter = 11.6LPM)</t>
  </si>
  <si>
    <t>AFG: 11.5 lpm;  quartzo: 16.4 lpm</t>
  </si>
  <si>
    <t>AFG: 0.0LPM; quartzo: 0.3 LPM</t>
  </si>
  <si>
    <t>Caiu uma gotinha de chuva quando fui trocar.</t>
  </si>
  <si>
    <t>AFG: 6 lpm;  quartzo: 17.4 lpm</t>
  </si>
  <si>
    <t>DIAD-05</t>
  </si>
  <si>
    <t>QDIAD-05</t>
  </si>
  <si>
    <t>DIAD-06</t>
  </si>
  <si>
    <t>DIAD-07</t>
  </si>
  <si>
    <t>DIAD-08</t>
  </si>
  <si>
    <t>DIAD-09</t>
  </si>
  <si>
    <t>QDIAD-06</t>
  </si>
  <si>
    <t>QDIAD-07</t>
  </si>
  <si>
    <t>QDIAD-08</t>
  </si>
  <si>
    <t>QDIAD-09</t>
  </si>
  <si>
    <t>OBS: O ideal é que ao longo da amostragem o fluxo caia em até 10%. Porém, até 10LPM é aceitável.</t>
  </si>
  <si>
    <t>AFG: 15.3 lpm;  quartzo: 17.3 lpm</t>
  </si>
  <si>
    <t xml:space="preserve">Suspeita de vazamento. Depois de colocar o DIAD-07 e começar amostragem, me dei conta de que a mangueira estava solta na bomba. Estranhei porque o fluxo inicial pelo AFG era 20LPM, apesar da válvula não ter mudado de posição. </t>
  </si>
  <si>
    <t>Leak test linha AFG</t>
  </si>
  <si>
    <t>AFG: 0.0LPM (após reparo)</t>
  </si>
  <si>
    <t>Para a amostra DIAD-07, consertei o vazemento na medida do possível, pois não tinha as conexões mais apropriadas. Fiz o teste de vazamento só para a linha do AFG, e o fluxo caiu a zero quando a mangueira foi tampada, ok. No total, esta amostragem foi interrompida por cerca de 15min (horímetro e bomba desligadas durante a manutenção).</t>
  </si>
  <si>
    <t>No total, esta amostragem foi interrompida por cerca de 10min (horímetro e bomba desligadas durante a manutenção da linha do AFG).</t>
  </si>
  <si>
    <t>Hoje cortaram a grama nas proximidades do trailer</t>
  </si>
  <si>
    <t xml:space="preserve">Hoje cortaram a grama nas proximidades do trailer. Suspeita de vazamento: quando fui trocar o filtro, a mangueira soltou muito fácil. Certamente mexeram na mangueira quando foram cortar a grama... </t>
  </si>
  <si>
    <t>AFG: 0.0LPM; quartzo: 0.2 LPM</t>
  </si>
  <si>
    <t>Livro</t>
  </si>
  <si>
    <t>Material Particulado FINO</t>
  </si>
  <si>
    <t>Material Particulado GROSSO</t>
  </si>
  <si>
    <t>Tempo</t>
  </si>
  <si>
    <t>Volume</t>
  </si>
  <si>
    <t>Concentrações</t>
  </si>
  <si>
    <t>Razão (%)</t>
  </si>
  <si>
    <t>Estimativa:</t>
  </si>
  <si>
    <t>Razão: estim/medido</t>
  </si>
  <si>
    <t>&lt;MI&gt;</t>
  </si>
  <si>
    <t>&lt;MF&gt;</t>
  </si>
  <si>
    <t>&lt;MD&gt;</t>
  </si>
  <si>
    <t>R</t>
  </si>
  <si>
    <t>MPFino</t>
  </si>
  <si>
    <t>MPGrosso</t>
  </si>
  <si>
    <t>MPInalável</t>
  </si>
  <si>
    <t>BCFino</t>
  </si>
  <si>
    <t>BCGrosso</t>
  </si>
  <si>
    <r>
      <t>(m</t>
    </r>
    <r>
      <rPr>
        <b/>
        <sz val="10"/>
        <color indexed="12"/>
        <rFont val="Arial"/>
        <family val="2"/>
      </rPr>
      <t>g)</t>
    </r>
  </si>
  <si>
    <t>(%)</t>
  </si>
  <si>
    <r>
      <t>m</t>
    </r>
    <r>
      <rPr>
        <b/>
        <vertAlign val="superscript"/>
        <sz val="10"/>
        <color indexed="12"/>
        <rFont val="Arial"/>
        <family val="2"/>
      </rPr>
      <t>3</t>
    </r>
  </si>
  <si>
    <r>
      <t>µg/m</t>
    </r>
    <r>
      <rPr>
        <b/>
        <vertAlign val="superscript"/>
        <sz val="10"/>
        <color indexed="12"/>
        <rFont val="Arial"/>
        <family val="2"/>
      </rPr>
      <t>3</t>
    </r>
  </si>
  <si>
    <t>ng/m3</t>
  </si>
  <si>
    <t>BCF/MPF</t>
  </si>
  <si>
    <t>BCG/MPG</t>
  </si>
  <si>
    <t>(m3)</t>
  </si>
  <si>
    <t>U-668</t>
  </si>
  <si>
    <t>U-670</t>
  </si>
  <si>
    <t>U-671</t>
  </si>
  <si>
    <t>U-672</t>
  </si>
  <si>
    <t>U-673</t>
  </si>
  <si>
    <t>U-674</t>
  </si>
  <si>
    <t>U-675</t>
  </si>
  <si>
    <t>U-677</t>
  </si>
  <si>
    <t>U-678</t>
  </si>
  <si>
    <t>BCOS: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</si>
</sst>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Symbol"/>
      <family val="1"/>
      <charset val="2"/>
    </font>
    <font>
      <b/>
      <vertAlign val="superscript"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/>
    <xf numFmtId="0" fontId="4" fillId="0" borderId="0" xfId="0" applyFont="1" applyAlignment="1">
      <alignment vertical="center"/>
    </xf>
    <xf numFmtId="0" fontId="6" fillId="0" borderId="0" xfId="0" applyFont="1"/>
    <xf numFmtId="22" fontId="0" fillId="0" borderId="0" xfId="0" applyNumberFormat="1"/>
    <xf numFmtId="22" fontId="0" fillId="0" borderId="1" xfId="0" applyNumberFormat="1" applyBorder="1"/>
    <xf numFmtId="0" fontId="7" fillId="0" borderId="1" xfId="0" applyFont="1" applyBorder="1"/>
    <xf numFmtId="0" fontId="2" fillId="0" borderId="0" xfId="0" applyFont="1" applyBorder="1"/>
    <xf numFmtId="22" fontId="2" fillId="0" borderId="1" xfId="0" applyNumberFormat="1" applyFont="1" applyBorder="1"/>
    <xf numFmtId="22" fontId="0" fillId="0" borderId="0" xfId="0" applyNumberFormat="1" applyBorder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1"/>
    <xf numFmtId="0" fontId="8" fillId="2" borderId="10" xfId="1" applyFont="1" applyFill="1" applyBorder="1" applyAlignment="1">
      <alignment horizontal="center" vertical="center" wrapText="1"/>
    </xf>
    <xf numFmtId="164" fontId="8" fillId="2" borderId="11" xfId="1" applyNumberFormat="1" applyFont="1" applyFill="1" applyBorder="1" applyAlignment="1">
      <alignment horizontal="center" vertical="center"/>
    </xf>
    <xf numFmtId="164" fontId="8" fillId="2" borderId="12" xfId="1" applyNumberFormat="1" applyFont="1" applyFill="1" applyBorder="1" applyAlignment="1">
      <alignment horizontal="center" vertical="center"/>
    </xf>
    <xf numFmtId="164" fontId="8" fillId="2" borderId="13" xfId="1" applyNumberFormat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164" fontId="8" fillId="2" borderId="14" xfId="1" applyNumberFormat="1" applyFont="1" applyFill="1" applyBorder="1" applyAlignment="1">
      <alignment horizontal="center" vertical="center"/>
    </xf>
    <xf numFmtId="166" fontId="8" fillId="2" borderId="11" xfId="1" applyNumberFormat="1" applyFont="1" applyFill="1" applyBorder="1" applyAlignment="1">
      <alignment horizontal="center" vertical="center"/>
    </xf>
    <xf numFmtId="166" fontId="8" fillId="2" borderId="12" xfId="1" applyNumberFormat="1" applyFont="1" applyFill="1" applyBorder="1" applyAlignment="1">
      <alignment horizontal="center" vertical="center"/>
    </xf>
    <xf numFmtId="166" fontId="8" fillId="2" borderId="15" xfId="1" applyNumberFormat="1" applyFont="1" applyFill="1" applyBorder="1" applyAlignment="1">
      <alignment horizontal="center" vertical="center" wrapText="1"/>
    </xf>
    <xf numFmtId="166" fontId="8" fillId="2" borderId="16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164" fontId="8" fillId="2" borderId="22" xfId="1" applyNumberFormat="1" applyFont="1" applyFill="1" applyBorder="1" applyAlignment="1">
      <alignment horizontal="center" vertical="center"/>
    </xf>
    <xf numFmtId="166" fontId="8" fillId="2" borderId="21" xfId="1" applyNumberFormat="1" applyFont="1" applyFill="1" applyBorder="1" applyAlignment="1">
      <alignment horizontal="center" vertical="center"/>
    </xf>
    <xf numFmtId="166" fontId="8" fillId="2" borderId="23" xfId="1" applyNumberFormat="1" applyFont="1" applyFill="1" applyBorder="1" applyAlignment="1">
      <alignment horizontal="center" vertical="center" wrapText="1"/>
    </xf>
    <xf numFmtId="166" fontId="8" fillId="2" borderId="24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166" fontId="11" fillId="2" borderId="26" xfId="1" applyNumberFormat="1" applyFont="1" applyFill="1" applyBorder="1" applyAlignment="1">
      <alignment horizontal="center" vertical="center"/>
    </xf>
    <xf numFmtId="166" fontId="11" fillId="2" borderId="27" xfId="1" applyNumberFormat="1" applyFont="1" applyFill="1" applyBorder="1" applyAlignment="1">
      <alignment horizontal="center" vertical="center"/>
    </xf>
    <xf numFmtId="166" fontId="11" fillId="2" borderId="28" xfId="1" applyNumberFormat="1" applyFont="1" applyFill="1" applyBorder="1" applyAlignment="1">
      <alignment horizontal="center" vertical="center"/>
    </xf>
    <xf numFmtId="166" fontId="11" fillId="2" borderId="27" xfId="1" applyNumberFormat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 wrapText="1"/>
    </xf>
    <xf numFmtId="20" fontId="8" fillId="2" borderId="26" xfId="1" applyNumberFormat="1" applyFont="1" applyFill="1" applyBorder="1" applyAlignment="1">
      <alignment horizontal="center" vertical="center"/>
    </xf>
    <xf numFmtId="164" fontId="8" fillId="2" borderId="26" xfId="1" applyNumberFormat="1" applyFont="1" applyFill="1" applyBorder="1" applyAlignment="1">
      <alignment horizontal="centerContinuous" vertical="center"/>
    </xf>
    <xf numFmtId="166" fontId="8" fillId="2" borderId="26" xfId="1" applyNumberFormat="1" applyFont="1" applyFill="1" applyBorder="1" applyAlignment="1">
      <alignment horizontal="center" vertical="center"/>
    </xf>
    <xf numFmtId="166" fontId="8" fillId="2" borderId="27" xfId="1" applyNumberFormat="1" applyFont="1" applyFill="1" applyBorder="1" applyAlignment="1">
      <alignment horizontal="center" vertical="center"/>
    </xf>
    <xf numFmtId="166" fontId="8" fillId="2" borderId="28" xfId="1" applyNumberFormat="1" applyFont="1" applyFill="1" applyBorder="1" applyAlignment="1">
      <alignment horizontal="center" vertical="center"/>
    </xf>
    <xf numFmtId="10" fontId="8" fillId="2" borderId="1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3" fillId="0" borderId="0" xfId="1" applyFont="1"/>
    <xf numFmtId="0" fontId="9" fillId="0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2" fontId="1" fillId="3" borderId="0" xfId="1" applyNumberFormat="1" applyFill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 applyNumberFormat="1" applyFill="1" applyAlignment="1">
      <alignment horizontal="center"/>
    </xf>
    <xf numFmtId="0" fontId="9" fillId="0" borderId="0" xfId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166" fontId="8" fillId="0" borderId="0" xfId="1" applyNumberFormat="1" applyFont="1" applyFill="1" applyAlignment="1">
      <alignment horizontal="center"/>
    </xf>
    <xf numFmtId="1" fontId="14" fillId="0" borderId="0" xfId="1" applyNumberFormat="1" applyFont="1" applyFill="1" applyAlignment="1">
      <alignment horizontal="center"/>
    </xf>
    <xf numFmtId="2" fontId="8" fillId="0" borderId="0" xfId="1" applyNumberFormat="1" applyFont="1" applyFill="1" applyAlignment="1">
      <alignment horizontal="center"/>
    </xf>
    <xf numFmtId="2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6" fontId="1" fillId="0" borderId="0" xfId="1" applyNumberFormat="1" applyAlignment="1">
      <alignment horizontal="center"/>
    </xf>
    <xf numFmtId="0" fontId="15" fillId="0" borderId="0" xfId="1" applyFont="1" applyAlignment="1">
      <alignment horizontal="center"/>
    </xf>
    <xf numFmtId="164" fontId="8" fillId="2" borderId="11" xfId="1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166" fontId="11" fillId="2" borderId="26" xfId="1" applyNumberFormat="1" applyFont="1" applyFill="1" applyBorder="1" applyAlignment="1">
      <alignment horizontal="center"/>
    </xf>
    <xf numFmtId="166" fontId="11" fillId="2" borderId="27" xfId="1" applyNumberFormat="1" applyFont="1" applyFill="1" applyBorder="1" applyAlignment="1">
      <alignment horizontal="center"/>
    </xf>
    <xf numFmtId="166" fontId="11" fillId="2" borderId="28" xfId="1" applyNumberFormat="1" applyFont="1" applyFill="1" applyBorder="1" applyAlignment="1">
      <alignment horizontal="center"/>
    </xf>
    <xf numFmtId="0" fontId="1" fillId="0" borderId="0" xfId="1" applyFill="1" applyAlignment="1"/>
    <xf numFmtId="0" fontId="1" fillId="0" borderId="0" xfId="1" applyFill="1" applyAlignment="1">
      <alignment horizontal="right"/>
    </xf>
    <xf numFmtId="1" fontId="9" fillId="0" borderId="0" xfId="1" applyNumberFormat="1" applyFont="1" applyFill="1" applyAlignment="1">
      <alignment horizontal="center" vertical="center"/>
    </xf>
    <xf numFmtId="1" fontId="1" fillId="0" borderId="0" xfId="1" applyNumberFormat="1" applyFill="1" applyAlignment="1">
      <alignment horizontal="right" vertical="center"/>
    </xf>
    <xf numFmtId="0" fontId="1" fillId="0" borderId="0" xfId="1" applyFill="1"/>
    <xf numFmtId="0" fontId="14" fillId="0" borderId="0" xfId="1" applyFont="1" applyFill="1" applyAlignment="1">
      <alignment horizontal="left" vertical="center"/>
    </xf>
    <xf numFmtId="166" fontId="16" fillId="0" borderId="0" xfId="1" applyNumberFormat="1" applyFont="1" applyAlignment="1">
      <alignment horizontal="center"/>
    </xf>
    <xf numFmtId="0" fontId="1" fillId="0" borderId="0" xfId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22" fontId="2" fillId="0" borderId="0" xfId="0" applyNumberFormat="1" applyFont="1" applyBorder="1"/>
    <xf numFmtId="0" fontId="1" fillId="3" borderId="0" xfId="1" applyFill="1"/>
    <xf numFmtId="0" fontId="8" fillId="3" borderId="0" xfId="1" applyFont="1" applyFill="1" applyAlignment="1">
      <alignment horizontal="center"/>
    </xf>
    <xf numFmtId="22" fontId="0" fillId="3" borderId="1" xfId="0" applyNumberFormat="1" applyFill="1" applyBorder="1"/>
    <xf numFmtId="22" fontId="0" fillId="0" borderId="0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6422475986318"/>
          <c:y val="9.9204845814978015E-2"/>
          <c:w val="0.83583996372181224"/>
          <c:h val="0.75654368575624065"/>
        </c:manualLayout>
      </c:layout>
      <c:lineChart>
        <c:grouping val="standard"/>
        <c:varyColors val="0"/>
        <c:ser>
          <c:idx val="0"/>
          <c:order val="0"/>
          <c:tx>
            <c:v>Tempo</c:v>
          </c:tx>
          <c:spPr>
            <a:ln w="12700"/>
            <a:effectLst/>
          </c:spPr>
          <c:marker>
            <c:symbol val="diamond"/>
            <c:size val="3"/>
          </c:marker>
          <c:cat>
            <c:strRef>
              <c:f>Gravimetria!$J$11:$J$20</c:f>
              <c:strCache>
                <c:ptCount val="9"/>
                <c:pt idx="0">
                  <c:v>DIAD-01</c:v>
                </c:pt>
                <c:pt idx="1">
                  <c:v>DIAD-02</c:v>
                </c:pt>
                <c:pt idx="2">
                  <c:v>DIAD-03</c:v>
                </c:pt>
                <c:pt idx="3">
                  <c:v>DIAD-04</c:v>
                </c:pt>
                <c:pt idx="4">
                  <c:v>DIAD-05</c:v>
                </c:pt>
                <c:pt idx="5">
                  <c:v>DIAD-06</c:v>
                </c:pt>
                <c:pt idx="6">
                  <c:v>DIAD-07</c:v>
                </c:pt>
                <c:pt idx="7">
                  <c:v>DIAD-08</c:v>
                </c:pt>
                <c:pt idx="8">
                  <c:v>DIAD-09</c:v>
                </c:pt>
              </c:strCache>
            </c:strRef>
          </c:cat>
          <c:val>
            <c:numRef>
              <c:f>Gravimetria!$AF$11:$AF$20</c:f>
              <c:numCache>
                <c:formatCode>0.00</c:formatCode>
                <c:ptCount val="10"/>
                <c:pt idx="0">
                  <c:v>0.99696575638853857</c:v>
                </c:pt>
                <c:pt idx="1">
                  <c:v>1.0134116937870548</c:v>
                </c:pt>
                <c:pt idx="2">
                  <c:v>1.0021097046438063</c:v>
                </c:pt>
                <c:pt idx="3">
                  <c:v>1.1881746415328143</c:v>
                </c:pt>
                <c:pt idx="4">
                  <c:v>0.99969474969119609</c:v>
                </c:pt>
                <c:pt idx="5">
                  <c:v>1.070640176606545</c:v>
                </c:pt>
                <c:pt idx="6">
                  <c:v>1.0074472486519863</c:v>
                </c:pt>
                <c:pt idx="7">
                  <c:v>1.0023072747050457</c:v>
                </c:pt>
              </c:numCache>
            </c:numRef>
          </c:val>
          <c:smooth val="0"/>
        </c:ser>
        <c:ser>
          <c:idx val="1"/>
          <c:order val="1"/>
          <c:tx>
            <c:v>Volume</c:v>
          </c:tx>
          <c:spPr>
            <a:ln w="12700"/>
            <a:effectLst/>
          </c:spPr>
          <c:marker>
            <c:symbol val="square"/>
            <c:size val="3"/>
          </c:marker>
          <c:cat>
            <c:strRef>
              <c:f>Gravimetria!$J$11:$J$20</c:f>
              <c:strCache>
                <c:ptCount val="9"/>
                <c:pt idx="0">
                  <c:v>DIAD-01</c:v>
                </c:pt>
                <c:pt idx="1">
                  <c:v>DIAD-02</c:v>
                </c:pt>
                <c:pt idx="2">
                  <c:v>DIAD-03</c:v>
                </c:pt>
                <c:pt idx="3">
                  <c:v>DIAD-04</c:v>
                </c:pt>
                <c:pt idx="4">
                  <c:v>DIAD-05</c:v>
                </c:pt>
                <c:pt idx="5">
                  <c:v>DIAD-06</c:v>
                </c:pt>
                <c:pt idx="6">
                  <c:v>DIAD-07</c:v>
                </c:pt>
                <c:pt idx="7">
                  <c:v>DIAD-08</c:v>
                </c:pt>
                <c:pt idx="8">
                  <c:v>DIAD-09</c:v>
                </c:pt>
              </c:strCache>
            </c:strRef>
          </c:cat>
          <c:val>
            <c:numRef>
              <c:f>Gravimetria!$AG$11:$AG$20</c:f>
              <c:numCache>
                <c:formatCode>0.00</c:formatCode>
                <c:ptCount val="10"/>
                <c:pt idx="0">
                  <c:v>0.9618530884759332</c:v>
                </c:pt>
                <c:pt idx="1">
                  <c:v>1.2251485148461836</c:v>
                </c:pt>
                <c:pt idx="2">
                  <c:v>1.1773206632106454</c:v>
                </c:pt>
                <c:pt idx="3">
                  <c:v>1.1321694538794289</c:v>
                </c:pt>
                <c:pt idx="4">
                  <c:v>0.87268689859053283</c:v>
                </c:pt>
                <c:pt idx="5">
                  <c:v>1.0510736703066192</c:v>
                </c:pt>
                <c:pt idx="6">
                  <c:v>1.0207545618903877</c:v>
                </c:pt>
                <c:pt idx="7">
                  <c:v>0.94078550529263094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73440"/>
        <c:axId val="125408000"/>
      </c:lineChart>
      <c:catAx>
        <c:axId val="12537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08000"/>
        <c:crosses val="autoZero"/>
        <c:auto val="1"/>
        <c:lblAlgn val="ctr"/>
        <c:lblOffset val="100"/>
        <c:noMultiLvlLbl val="0"/>
      </c:catAx>
      <c:valAx>
        <c:axId val="125408000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100" b="1" baseline="0">
                    <a:latin typeface="+mn-lt"/>
                  </a:rPr>
                  <a:t>Estimado/Medido</a:t>
                </a:r>
                <a:r>
                  <a:rPr lang="pt-BR" sz="1100" b="1" baseline="0"/>
                  <a:t>)</a:t>
                </a:r>
                <a:endParaRPr lang="pt-BR" sz="1100" b="1"/>
              </a:p>
            </c:rich>
          </c:tx>
          <c:layout>
            <c:manualLayout>
              <c:xMode val="edge"/>
              <c:yMode val="edge"/>
              <c:x val="1.0471204188481676E-2"/>
              <c:y val="0.246703744493392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373440"/>
        <c:crosses val="autoZero"/>
        <c:crossBetween val="between"/>
      </c:valAx>
      <c:spPr>
        <a:noFill/>
        <a:ln w="0">
          <a:noFill/>
        </a:ln>
        <a:effectLst/>
      </c:spPr>
    </c:plotArea>
    <c:legend>
      <c:legendPos val="b"/>
      <c:layout>
        <c:manualLayout>
          <c:xMode val="edge"/>
          <c:yMode val="edge"/>
          <c:x val="0.64534299377499282"/>
          <c:y val="3.9545521292217327E-2"/>
          <c:w val="0.35048233499608378"/>
          <c:h val="8.7145741556534512E-2"/>
        </c:manualLayout>
      </c:layout>
      <c:overlay val="0"/>
      <c:spPr>
        <a:solidFill>
          <a:srgbClr val="FFFFCC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65741847714061"/>
          <c:y val="9.9204845814978015E-2"/>
          <c:w val="0.85154677000453483"/>
          <c:h val="0.75231947143986821"/>
        </c:manualLayout>
      </c:layout>
      <c:barChart>
        <c:barDir val="col"/>
        <c:grouping val="clustered"/>
        <c:varyColors val="0"/>
        <c:ser>
          <c:idx val="0"/>
          <c:order val="0"/>
          <c:tx>
            <c:v>MPFino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Gravimetria!$V$11:$V$20</c:f>
              <c:numCache>
                <c:formatCode>0.0</c:formatCode>
                <c:ptCount val="10"/>
                <c:pt idx="0">
                  <c:v>3.923205342237063</c:v>
                </c:pt>
                <c:pt idx="1">
                  <c:v>26.534653465346551</c:v>
                </c:pt>
                <c:pt idx="2">
                  <c:v>15.113918339724792</c:v>
                </c:pt>
                <c:pt idx="3">
                  <c:v>14.175594460412837</c:v>
                </c:pt>
                <c:pt idx="4">
                  <c:v>9.8692326671601354</c:v>
                </c:pt>
                <c:pt idx="5">
                  <c:v>6.1942517343904839</c:v>
                </c:pt>
                <c:pt idx="6">
                  <c:v>3.6988328127568688</c:v>
                </c:pt>
                <c:pt idx="7">
                  <c:v>9.3630429889714257</c:v>
                </c:pt>
              </c:numCache>
            </c:numRef>
          </c:val>
        </c:ser>
        <c:ser>
          <c:idx val="1"/>
          <c:order val="1"/>
          <c:tx>
            <c:v>MPGrosso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Gravimetria!$W$11:$W$20</c:f>
              <c:numCache>
                <c:formatCode>0.0</c:formatCode>
                <c:ptCount val="10"/>
                <c:pt idx="0">
                  <c:v>7.5125208681135245</c:v>
                </c:pt>
                <c:pt idx="1">
                  <c:v>20.495049504950508</c:v>
                </c:pt>
                <c:pt idx="2">
                  <c:v>13.252876156101964</c:v>
                </c:pt>
                <c:pt idx="3">
                  <c:v>8.0350143715704103</c:v>
                </c:pt>
                <c:pt idx="4">
                  <c:v>6.2669627436466859</c:v>
                </c:pt>
                <c:pt idx="5">
                  <c:v>5.244466468450609</c:v>
                </c:pt>
                <c:pt idx="6">
                  <c:v>4.3564030905803124</c:v>
                </c:pt>
                <c:pt idx="7">
                  <c:v>9.1379698401980747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5275136"/>
        <c:axId val="146404096"/>
      </c:barChart>
      <c:dateAx>
        <c:axId val="125275136"/>
        <c:scaling>
          <c:orientation val="minMax"/>
        </c:scaling>
        <c:delete val="0"/>
        <c:axPos val="b"/>
        <c:numFmt formatCode="[$-409]d\-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04096"/>
        <c:crosses val="autoZero"/>
        <c:auto val="0"/>
        <c:lblOffset val="100"/>
        <c:baseTimeUnit val="days"/>
      </c:dateAx>
      <c:valAx>
        <c:axId val="1464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>
                    <a:latin typeface="+mn-lt"/>
                  </a:rPr>
                  <a:t>Concentração </a:t>
                </a:r>
                <a:r>
                  <a:rPr lang="pt-BR" b="1">
                    <a:latin typeface="Symbol" panose="05050102010706020507" pitchFamily="18" charset="2"/>
                  </a:rPr>
                  <a:t>(m</a:t>
                </a:r>
                <a:r>
                  <a:rPr lang="pt-BR" b="1"/>
                  <a:t>g/m</a:t>
                </a:r>
                <a:r>
                  <a:rPr lang="pt-BR" b="1" baseline="30000"/>
                  <a:t>3</a:t>
                </a:r>
                <a:r>
                  <a:rPr lang="pt-BR" b="1" baseline="0"/>
                  <a:t>)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1.8324607329842937E-2"/>
              <c:y val="0.246703744493392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75136"/>
        <c:crosses val="autoZero"/>
        <c:crossBetween val="between"/>
      </c:valAx>
      <c:spPr>
        <a:noFill/>
        <a:ln w="0">
          <a:noFill/>
        </a:ln>
        <a:effectLst/>
      </c:spPr>
    </c:plotArea>
    <c:legend>
      <c:legendPos val="b"/>
      <c:layout>
        <c:manualLayout>
          <c:xMode val="edge"/>
          <c:yMode val="edge"/>
          <c:x val="0.64534303880927302"/>
          <c:y val="0.11285224408954186"/>
          <c:w val="0.33758605763284849"/>
          <c:h val="7.8339214787489064E-2"/>
        </c:manualLayout>
      </c:layout>
      <c:overlay val="0"/>
      <c:spPr>
        <a:solidFill>
          <a:srgbClr val="FFFFCC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65741847714061"/>
          <c:y val="9.9204845814978015E-2"/>
          <c:w val="0.85154677000453483"/>
          <c:h val="0.74239973099008949"/>
        </c:manualLayout>
      </c:layout>
      <c:barChart>
        <c:barDir val="col"/>
        <c:grouping val="stacked"/>
        <c:varyColors val="0"/>
        <c:ser>
          <c:idx val="0"/>
          <c:order val="0"/>
          <c:tx>
            <c:v>MPFino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Gravimetria!$V$11:$V$20</c:f>
              <c:numCache>
                <c:formatCode>0.0</c:formatCode>
                <c:ptCount val="10"/>
                <c:pt idx="0">
                  <c:v>3.923205342237063</c:v>
                </c:pt>
                <c:pt idx="1">
                  <c:v>26.534653465346551</c:v>
                </c:pt>
                <c:pt idx="2">
                  <c:v>15.113918339724792</c:v>
                </c:pt>
                <c:pt idx="3">
                  <c:v>14.175594460412837</c:v>
                </c:pt>
                <c:pt idx="4">
                  <c:v>9.8692326671601354</c:v>
                </c:pt>
                <c:pt idx="5">
                  <c:v>6.1942517343904839</c:v>
                </c:pt>
                <c:pt idx="6">
                  <c:v>3.6988328127568688</c:v>
                </c:pt>
                <c:pt idx="7">
                  <c:v>9.3630429889714257</c:v>
                </c:pt>
              </c:numCache>
            </c:numRef>
          </c:val>
        </c:ser>
        <c:ser>
          <c:idx val="1"/>
          <c:order val="1"/>
          <c:tx>
            <c:v>MPGrosso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Gravimetria!$W$11:$W$20</c:f>
              <c:numCache>
                <c:formatCode>0.0</c:formatCode>
                <c:ptCount val="10"/>
                <c:pt idx="0">
                  <c:v>7.5125208681135245</c:v>
                </c:pt>
                <c:pt idx="1">
                  <c:v>20.495049504950508</c:v>
                </c:pt>
                <c:pt idx="2">
                  <c:v>13.252876156101964</c:v>
                </c:pt>
                <c:pt idx="3">
                  <c:v>8.0350143715704103</c:v>
                </c:pt>
                <c:pt idx="4">
                  <c:v>6.2669627436466859</c:v>
                </c:pt>
                <c:pt idx="5">
                  <c:v>5.244466468450609</c:v>
                </c:pt>
                <c:pt idx="6">
                  <c:v>4.3564030905803124</c:v>
                </c:pt>
                <c:pt idx="7">
                  <c:v>9.1379698401980747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6249216"/>
        <c:axId val="146250752"/>
      </c:barChart>
      <c:dateAx>
        <c:axId val="146249216"/>
        <c:scaling>
          <c:orientation val="minMax"/>
        </c:scaling>
        <c:delete val="0"/>
        <c:axPos val="b"/>
        <c:numFmt formatCode="[$-409]d\-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250752"/>
        <c:crosses val="autoZero"/>
        <c:auto val="0"/>
        <c:lblOffset val="100"/>
        <c:baseTimeUnit val="days"/>
      </c:dateAx>
      <c:valAx>
        <c:axId val="1462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>
                    <a:latin typeface="+mn-lt"/>
                  </a:rPr>
                  <a:t>MPInalável </a:t>
                </a:r>
                <a:r>
                  <a:rPr lang="pt-BR" b="1">
                    <a:latin typeface="Symbol" panose="05050102010706020507" pitchFamily="18" charset="2"/>
                  </a:rPr>
                  <a:t>(m</a:t>
                </a:r>
                <a:r>
                  <a:rPr lang="pt-BR" b="1"/>
                  <a:t>g/m</a:t>
                </a:r>
                <a:r>
                  <a:rPr lang="pt-BR" b="1" baseline="30000"/>
                  <a:t>3</a:t>
                </a:r>
                <a:r>
                  <a:rPr lang="pt-BR" b="1" baseline="0"/>
                  <a:t>)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1.8324607329842937E-2"/>
              <c:y val="0.246703744493392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249216"/>
        <c:crosses val="autoZero"/>
        <c:crossBetween val="between"/>
      </c:valAx>
      <c:spPr>
        <a:noFill/>
        <a:ln w="0">
          <a:noFill/>
        </a:ln>
        <a:effectLst/>
      </c:spPr>
    </c:plotArea>
    <c:legend>
      <c:legendPos val="b"/>
      <c:layout>
        <c:manualLayout>
          <c:xMode val="edge"/>
          <c:yMode val="edge"/>
          <c:x val="0.64534301789821458"/>
          <c:y val="0.12401763345182579"/>
          <c:w val="0.31845900152533291"/>
          <c:h val="8.7145741556534512E-2"/>
        </c:manualLayout>
      </c:layout>
      <c:overlay val="0"/>
      <c:spPr>
        <a:solidFill>
          <a:srgbClr val="FFFFCC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98202580698354"/>
          <c:y val="9.9204845814978015E-2"/>
          <c:w val="0.83322216267469185"/>
          <c:h val="0.63012620427317023"/>
        </c:manualLayout>
      </c:layout>
      <c:barChart>
        <c:barDir val="col"/>
        <c:grouping val="clustered"/>
        <c:varyColors val="0"/>
        <c:ser>
          <c:idx val="0"/>
          <c:order val="0"/>
          <c:tx>
            <c:v>BCFino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Gravimetria!$Y$11:$Y$20</c:f>
              <c:numCache>
                <c:formatCode>0</c:formatCode>
                <c:ptCount val="10"/>
              </c:numCache>
            </c:numRef>
          </c:val>
        </c:ser>
        <c:ser>
          <c:idx val="1"/>
          <c:order val="1"/>
          <c:tx>
            <c:v>BCGrosso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Gravimetria!$Z$11:$Z$20</c:f>
              <c:numCache>
                <c:formatCode>0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411520"/>
        <c:axId val="146413056"/>
      </c:barChart>
      <c:catAx>
        <c:axId val="146411520"/>
        <c:scaling>
          <c:orientation val="minMax"/>
        </c:scaling>
        <c:delete val="0"/>
        <c:axPos val="b"/>
        <c:numFmt formatCode="m/d/yy\ h: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13056"/>
        <c:crosses val="autoZero"/>
        <c:auto val="0"/>
        <c:lblAlgn val="ctr"/>
        <c:lblOffset val="100"/>
        <c:noMultiLvlLbl val="0"/>
      </c:catAx>
      <c:valAx>
        <c:axId val="1464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>
                    <a:latin typeface="+mn-lt"/>
                  </a:rPr>
                  <a:t>Concentração </a:t>
                </a:r>
                <a:r>
                  <a:rPr lang="pt-BR" b="1">
                    <a:latin typeface="Symbol" panose="05050102010706020507" pitchFamily="18" charset="2"/>
                  </a:rPr>
                  <a:t>(m</a:t>
                </a:r>
                <a:r>
                  <a:rPr lang="pt-BR" b="1"/>
                  <a:t>g/m</a:t>
                </a:r>
                <a:r>
                  <a:rPr lang="pt-BR" b="1" baseline="30000"/>
                  <a:t>3</a:t>
                </a:r>
                <a:r>
                  <a:rPr lang="pt-BR" b="1" baseline="0"/>
                  <a:t>)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1.8324607329842937E-2"/>
              <c:y val="0.246703744493392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11520"/>
        <c:crosses val="autoZero"/>
        <c:crossBetween val="between"/>
      </c:valAx>
      <c:spPr>
        <a:noFill/>
        <a:ln w="0">
          <a:noFill/>
        </a:ln>
        <a:effectLst/>
      </c:spPr>
    </c:plotArea>
    <c:legend>
      <c:legendPos val="b"/>
      <c:layout>
        <c:manualLayout>
          <c:xMode val="edge"/>
          <c:yMode val="edge"/>
          <c:x val="0.64534299377499282"/>
          <c:y val="3.9545521292217327E-2"/>
          <c:w val="0.33758605763284849"/>
          <c:h val="7.8339214787489064E-2"/>
        </c:manualLayout>
      </c:layout>
      <c:overlay val="0"/>
      <c:spPr>
        <a:solidFill>
          <a:srgbClr val="FFFFCC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7567300160778"/>
          <c:y val="9.9204845814978015E-2"/>
          <c:w val="0.76515933544956094"/>
          <c:h val="0.72945429983291243"/>
        </c:manualLayout>
      </c:layout>
      <c:lineChart>
        <c:grouping val="standard"/>
        <c:varyColors val="0"/>
        <c:ser>
          <c:idx val="0"/>
          <c:order val="0"/>
          <c:tx>
            <c:v>MPFino</c:v>
          </c:tx>
          <c:spPr>
            <a:ln w="12700"/>
            <a:effectLst/>
          </c:spPr>
          <c:marker>
            <c:symbol val="diamond"/>
            <c:size val="3"/>
          </c:marker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Gravimetria!$V$11:$V$20</c:f>
              <c:numCache>
                <c:formatCode>0.0</c:formatCode>
                <c:ptCount val="10"/>
                <c:pt idx="0">
                  <c:v>3.923205342237063</c:v>
                </c:pt>
                <c:pt idx="1">
                  <c:v>26.534653465346551</c:v>
                </c:pt>
                <c:pt idx="2">
                  <c:v>15.113918339724792</c:v>
                </c:pt>
                <c:pt idx="3">
                  <c:v>14.175594460412837</c:v>
                </c:pt>
                <c:pt idx="4">
                  <c:v>9.8692326671601354</c:v>
                </c:pt>
                <c:pt idx="5">
                  <c:v>6.1942517343904839</c:v>
                </c:pt>
                <c:pt idx="6">
                  <c:v>3.6988328127568688</c:v>
                </c:pt>
                <c:pt idx="7">
                  <c:v>9.3630429889714257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72320"/>
        <c:axId val="146605184"/>
      </c:lineChart>
      <c:lineChart>
        <c:grouping val="standard"/>
        <c:varyColors val="0"/>
        <c:ser>
          <c:idx val="1"/>
          <c:order val="1"/>
          <c:tx>
            <c:v>BCFino</c:v>
          </c:tx>
          <c:spPr>
            <a:ln w="12700"/>
            <a:effectLst/>
          </c:spPr>
          <c:marker>
            <c:symbol val="square"/>
            <c:size val="3"/>
          </c:marker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Gravimetria!$Y$11:$Y$20</c:f>
              <c:numCache>
                <c:formatCode>0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21568"/>
        <c:axId val="146607104"/>
      </c:lineChart>
      <c:catAx>
        <c:axId val="146472320"/>
        <c:scaling>
          <c:orientation val="minMax"/>
        </c:scaling>
        <c:delete val="0"/>
        <c:axPos val="b"/>
        <c:numFmt formatCode="[$-409]d\-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05184"/>
        <c:crosses val="autoZero"/>
        <c:auto val="0"/>
        <c:lblAlgn val="ctr"/>
        <c:lblOffset val="100"/>
        <c:noMultiLvlLbl val="0"/>
      </c:catAx>
      <c:valAx>
        <c:axId val="14660518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>
                    <a:latin typeface="+mn-lt"/>
                  </a:rPr>
                  <a:t>MPFino </a:t>
                </a:r>
                <a:r>
                  <a:rPr lang="pt-BR" b="1">
                    <a:latin typeface="Symbol" panose="05050102010706020507" pitchFamily="18" charset="2"/>
                  </a:rPr>
                  <a:t>(m</a:t>
                </a:r>
                <a:r>
                  <a:rPr lang="pt-BR" b="1"/>
                  <a:t>g/m</a:t>
                </a:r>
                <a:r>
                  <a:rPr lang="pt-BR" b="1" baseline="30000"/>
                  <a:t>3</a:t>
                </a:r>
                <a:r>
                  <a:rPr lang="pt-BR" b="1" baseline="0"/>
                  <a:t>)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1.0471204188481676E-2"/>
              <c:y val="0.242041483113069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72320"/>
        <c:crosses val="autoZero"/>
        <c:crossBetween val="between"/>
      </c:valAx>
      <c:valAx>
        <c:axId val="1466071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Black Carbon (ng/m</a:t>
                </a:r>
                <a:r>
                  <a:rPr lang="en-US" b="1" baseline="30000"/>
                  <a:t>3</a:t>
                </a:r>
                <a:r>
                  <a:rPr lang="en-US" b="1"/>
                  <a:t>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6621568"/>
        <c:crosses val="max"/>
        <c:crossBetween val="between"/>
      </c:valAx>
      <c:dateAx>
        <c:axId val="14662156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one"/>
        <c:crossAx val="146607104"/>
        <c:crosses val="autoZero"/>
        <c:auto val="1"/>
        <c:lblOffset val="100"/>
        <c:baseTimeUnit val="days"/>
      </c:dateAx>
      <c:spPr>
        <a:noFill/>
        <a:ln w="0">
          <a:noFill/>
        </a:ln>
        <a:effectLst/>
      </c:spPr>
    </c:plotArea>
    <c:legend>
      <c:legendPos val="b"/>
      <c:layout>
        <c:manualLayout>
          <c:xMode val="edge"/>
          <c:yMode val="edge"/>
          <c:x val="0.5118351403718514"/>
          <c:y val="4.4207782672540379E-2"/>
          <c:w val="0.35048233499608378"/>
          <c:h val="8.7145741556534512E-2"/>
        </c:manualLayout>
      </c:layout>
      <c:overlay val="0"/>
      <c:spPr>
        <a:solidFill>
          <a:srgbClr val="FFFFCC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4007090736695"/>
          <c:y val="0.103867107195301"/>
          <c:w val="0.76777713649668133"/>
          <c:h val="0.71590955952931146"/>
        </c:manualLayout>
      </c:layout>
      <c:lineChart>
        <c:grouping val="standard"/>
        <c:varyColors val="0"/>
        <c:ser>
          <c:idx val="0"/>
          <c:order val="0"/>
          <c:tx>
            <c:v>MPGrosso</c:v>
          </c:tx>
          <c:spPr>
            <a:ln w="12700"/>
            <a:effectLst/>
          </c:spPr>
          <c:marker>
            <c:symbol val="diamond"/>
            <c:size val="3"/>
          </c:marker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Gravimetria!$W$11:$W$20</c:f>
              <c:numCache>
                <c:formatCode>0.0</c:formatCode>
                <c:ptCount val="10"/>
                <c:pt idx="0">
                  <c:v>7.5125208681135245</c:v>
                </c:pt>
                <c:pt idx="1">
                  <c:v>20.495049504950508</c:v>
                </c:pt>
                <c:pt idx="2">
                  <c:v>13.252876156101964</c:v>
                </c:pt>
                <c:pt idx="3">
                  <c:v>8.0350143715704103</c:v>
                </c:pt>
                <c:pt idx="4">
                  <c:v>6.2669627436466859</c:v>
                </c:pt>
                <c:pt idx="5">
                  <c:v>5.244466468450609</c:v>
                </c:pt>
                <c:pt idx="6">
                  <c:v>4.3564030905803124</c:v>
                </c:pt>
                <c:pt idx="7">
                  <c:v>9.1379698401980747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5872"/>
        <c:axId val="146657664"/>
      </c:lineChart>
      <c:lineChart>
        <c:grouping val="standard"/>
        <c:varyColors val="0"/>
        <c:ser>
          <c:idx val="1"/>
          <c:order val="1"/>
          <c:tx>
            <c:v>BCGrosso</c:v>
          </c:tx>
          <c:spPr>
            <a:ln w="12700"/>
            <a:effectLst/>
          </c:spPr>
          <c:marker>
            <c:symbol val="square"/>
            <c:size val="3"/>
          </c:marker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Gravimetria!$Z$11:$Z$20</c:f>
              <c:numCache>
                <c:formatCode>0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61760"/>
        <c:axId val="146659584"/>
      </c:lineChart>
      <c:catAx>
        <c:axId val="146655872"/>
        <c:scaling>
          <c:orientation val="minMax"/>
        </c:scaling>
        <c:delete val="0"/>
        <c:axPos val="b"/>
        <c:numFmt formatCode="[$-409]d\-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57664"/>
        <c:crosses val="autoZero"/>
        <c:auto val="0"/>
        <c:lblAlgn val="ctr"/>
        <c:lblOffset val="100"/>
        <c:noMultiLvlLbl val="0"/>
      </c:catAx>
      <c:valAx>
        <c:axId val="14665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>
                    <a:latin typeface="+mn-lt"/>
                  </a:rPr>
                  <a:t>MPGrosso </a:t>
                </a:r>
                <a:r>
                  <a:rPr lang="pt-BR" b="1">
                    <a:latin typeface="Symbol" panose="05050102010706020507" pitchFamily="18" charset="2"/>
                  </a:rPr>
                  <a:t>(m</a:t>
                </a:r>
                <a:r>
                  <a:rPr lang="pt-BR" b="1"/>
                  <a:t>g/m</a:t>
                </a:r>
                <a:r>
                  <a:rPr lang="pt-BR" b="1" baseline="30000"/>
                  <a:t>3</a:t>
                </a:r>
                <a:r>
                  <a:rPr lang="pt-BR" b="1" baseline="0"/>
                  <a:t>)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1.0471204188481676E-2"/>
              <c:y val="0.246703744493392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55872"/>
        <c:crosses val="autoZero"/>
        <c:crossBetween val="between"/>
      </c:valAx>
      <c:valAx>
        <c:axId val="1466595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Black Carbon (ng/m3)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46661760"/>
        <c:crosses val="max"/>
        <c:crossBetween val="between"/>
      </c:valAx>
      <c:dateAx>
        <c:axId val="146661760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one"/>
        <c:crossAx val="146659584"/>
        <c:crosses val="autoZero"/>
        <c:auto val="1"/>
        <c:lblOffset val="100"/>
        <c:baseTimeUnit val="days"/>
      </c:dateAx>
      <c:spPr>
        <a:noFill/>
        <a:ln w="0">
          <a:noFill/>
        </a:ln>
        <a:effectLst/>
      </c:spPr>
    </c:plotArea>
    <c:legend>
      <c:legendPos val="b"/>
      <c:layout>
        <c:manualLayout>
          <c:xMode val="edge"/>
          <c:yMode val="edge"/>
          <c:x val="0.43068330791111842"/>
          <c:y val="3.9693098384728343E-2"/>
          <c:w val="0.42378076431545536"/>
          <c:h val="8.7145741556534512E-2"/>
        </c:manualLayout>
      </c:layout>
      <c:overlay val="0"/>
      <c:spPr>
        <a:solidFill>
          <a:srgbClr val="FFFFCC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65741847714061"/>
          <c:y val="9.9204845814978015E-2"/>
          <c:w val="0.85154677000453483"/>
          <c:h val="0.71139464609477776"/>
        </c:manualLayout>
      </c:layout>
      <c:lineChart>
        <c:grouping val="standard"/>
        <c:varyColors val="0"/>
        <c:ser>
          <c:idx val="0"/>
          <c:order val="0"/>
          <c:tx>
            <c:v>BCF/MPF</c:v>
          </c:tx>
          <c:spPr>
            <a:ln w="12700"/>
            <a:effectLst/>
          </c:spPr>
          <c:marker>
            <c:symbol val="diamond"/>
            <c:size val="3"/>
          </c:marker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Gravimetria!$AA$11:$AA$20</c:f>
              <c:numCache>
                <c:formatCode>0.00</c:formatCode>
                <c:ptCount val="10"/>
              </c:numCache>
            </c:numRef>
          </c:val>
          <c:smooth val="0"/>
        </c:ser>
        <c:ser>
          <c:idx val="1"/>
          <c:order val="1"/>
          <c:tx>
            <c:v>BCG/MPG</c:v>
          </c:tx>
          <c:spPr>
            <a:ln w="12700"/>
            <a:effectLst/>
          </c:spPr>
          <c:marker>
            <c:symbol val="square"/>
            <c:size val="3"/>
          </c:marker>
          <c:cat>
            <c:numRef>
              <c:f>Gravimetria!$K$11:$K$20</c:f>
              <c:numCache>
                <c:formatCode>m/d/yyyy\ h:mm</c:formatCode>
                <c:ptCount val="10"/>
                <c:pt idx="0">
                  <c:v>42709.763888888891</c:v>
                </c:pt>
                <c:pt idx="1">
                  <c:v>42710.732638888891</c:v>
                </c:pt>
                <c:pt idx="2">
                  <c:v>42711.729166666664</c:v>
                </c:pt>
                <c:pt idx="3">
                  <c:v>42712.732638888891</c:v>
                </c:pt>
                <c:pt idx="4">
                  <c:v>42713.763888888891</c:v>
                </c:pt>
                <c:pt idx="5">
                  <c:v>42714.681944444441</c:v>
                </c:pt>
                <c:pt idx="6">
                  <c:v>42715.770138888889</c:v>
                </c:pt>
                <c:pt idx="7">
                  <c:v>42716.791666666664</c:v>
                </c:pt>
              </c:numCache>
            </c:numRef>
          </c:cat>
          <c:val>
            <c:numRef>
              <c:f>Gravimetria!$AB$11:$AB$20</c:f>
              <c:numCache>
                <c:formatCode>0.00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30368"/>
        <c:axId val="146331904"/>
      </c:lineChart>
      <c:catAx>
        <c:axId val="146330368"/>
        <c:scaling>
          <c:orientation val="minMax"/>
        </c:scaling>
        <c:delete val="0"/>
        <c:axPos val="b"/>
        <c:numFmt formatCode="[$-409]d\-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31904"/>
        <c:crosses val="autoZero"/>
        <c:auto val="0"/>
        <c:lblAlgn val="ctr"/>
        <c:lblOffset val="100"/>
        <c:noMultiLvlLbl val="0"/>
      </c:catAx>
      <c:valAx>
        <c:axId val="1463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latin typeface="+mn-lt"/>
                  </a:rPr>
                  <a:t>Razão (%)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8324607329842937E-2"/>
              <c:y val="0.330624449339207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30368"/>
        <c:crosses val="autoZero"/>
        <c:crossBetween val="between"/>
      </c:valAx>
      <c:spPr>
        <a:noFill/>
        <a:ln w="0">
          <a:noFill/>
        </a:ln>
        <a:effectLst/>
      </c:spPr>
    </c:plotArea>
    <c:legend>
      <c:legendPos val="b"/>
      <c:layout>
        <c:manualLayout>
          <c:xMode val="edge"/>
          <c:yMode val="edge"/>
          <c:x val="0.58775137073834349"/>
          <c:y val="3.4883259911894282E-2"/>
          <c:w val="0.39236715175001047"/>
          <c:h val="8.7145741556534512E-2"/>
        </c:manualLayout>
      </c:layout>
      <c:overlay val="0"/>
      <c:spPr>
        <a:solidFill>
          <a:srgbClr val="FFFFCC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23812</xdr:colOff>
      <xdr:row>10</xdr:row>
      <xdr:rowOff>0</xdr:rowOff>
    </xdr:from>
    <xdr:to>
      <xdr:col>43</xdr:col>
      <xdr:colOff>666749</xdr:colOff>
      <xdr:row>24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25550</xdr:rowOff>
    </xdr:from>
    <xdr:to>
      <xdr:col>8</xdr:col>
      <xdr:colOff>603250</xdr:colOff>
      <xdr:row>15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25400</xdr:colOff>
      <xdr:row>1</xdr:row>
      <xdr:rowOff>25400</xdr:rowOff>
    </xdr:from>
    <xdr:to>
      <xdr:col>18</xdr:col>
      <xdr:colOff>0</xdr:colOff>
      <xdr:row>15</xdr:row>
      <xdr:rowOff>171300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17</xdr:row>
      <xdr:rowOff>12700</xdr:rowOff>
    </xdr:from>
    <xdr:to>
      <xdr:col>8</xdr:col>
      <xdr:colOff>603250</xdr:colOff>
      <xdr:row>31</xdr:row>
      <xdr:rowOff>158600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33</xdr:row>
      <xdr:rowOff>19050</xdr:rowOff>
    </xdr:from>
    <xdr:to>
      <xdr:col>8</xdr:col>
      <xdr:colOff>603250</xdr:colOff>
      <xdr:row>47</xdr:row>
      <xdr:rowOff>164950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49</xdr:row>
      <xdr:rowOff>12700</xdr:rowOff>
    </xdr:from>
    <xdr:to>
      <xdr:col>8</xdr:col>
      <xdr:colOff>603250</xdr:colOff>
      <xdr:row>63</xdr:row>
      <xdr:rowOff>158600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19050</xdr:colOff>
      <xdr:row>17</xdr:row>
      <xdr:rowOff>19050</xdr:rowOff>
    </xdr:from>
    <xdr:to>
      <xdr:col>17</xdr:col>
      <xdr:colOff>603250</xdr:colOff>
      <xdr:row>31</xdr:row>
      <xdr:rowOff>164950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\Downloads\Teste_AFG_SPaulo2016_mod_revisad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vimetria"/>
      <sheetName val="Brancos"/>
      <sheetName val="Plots"/>
      <sheetName val="Glossário"/>
    </sheetNames>
    <sheetDataSet>
      <sheetData sheetId="0">
        <row r="12">
          <cell r="J12" t="str">
            <v>SP16-01</v>
          </cell>
          <cell r="K12">
            <v>42622.114583333328</v>
          </cell>
          <cell r="R12">
            <v>11.272437664645073</v>
          </cell>
          <cell r="S12">
            <v>7.4128530294676835</v>
          </cell>
          <cell r="U12">
            <v>1432.2543860136025</v>
          </cell>
          <cell r="V12">
            <v>137.13796244508083</v>
          </cell>
          <cell r="W12">
            <v>12.705808882010782</v>
          </cell>
          <cell r="X12">
            <v>1.8500024471000298</v>
          </cell>
          <cell r="AJ12">
            <v>1.00046533271017</v>
          </cell>
          <cell r="AK12">
            <v>1.0155302334102345</v>
          </cell>
        </row>
        <row r="13">
          <cell r="J13" t="str">
            <v>SP16-02</v>
          </cell>
          <cell r="K13">
            <v>42625.92395833334</v>
          </cell>
          <cell r="R13">
            <v>15.290676792036507</v>
          </cell>
          <cell r="S13">
            <v>20.934886346143944</v>
          </cell>
          <cell r="U13">
            <v>3242.340755097252</v>
          </cell>
          <cell r="V13">
            <v>648.04023247802979</v>
          </cell>
          <cell r="W13">
            <v>21.204690931573978</v>
          </cell>
          <cell r="X13">
            <v>3.0955039438147898</v>
          </cell>
          <cell r="AJ13">
            <v>0.99922480620173093</v>
          </cell>
          <cell r="AK13">
            <v>1.0483169993331447</v>
          </cell>
        </row>
        <row r="14">
          <cell r="J14" t="str">
            <v>SP16-03</v>
          </cell>
          <cell r="K14">
            <v>42626.522222222222</v>
          </cell>
          <cell r="R14">
            <v>20.375722543352389</v>
          </cell>
          <cell r="S14">
            <v>34.248554913294434</v>
          </cell>
          <cell r="U14">
            <v>1727.0354551632665</v>
          </cell>
          <cell r="V14">
            <v>344.52318008331599</v>
          </cell>
          <cell r="W14">
            <v>8.4759470565460493</v>
          </cell>
          <cell r="X14">
            <v>1.0059495384711274</v>
          </cell>
          <cell r="AJ14">
            <v>1.0033767486588403</v>
          </cell>
          <cell r="AK14">
            <v>1.0039306358235305</v>
          </cell>
        </row>
        <row r="15">
          <cell r="J15" t="str">
            <v>SP16-04</v>
          </cell>
          <cell r="K15">
            <v>42627.022569444445</v>
          </cell>
          <cell r="R15">
            <v>20.114768951978455</v>
          </cell>
          <cell r="S15">
            <v>31.954092419209015</v>
          </cell>
          <cell r="U15">
            <v>3215.5609012258028</v>
          </cell>
          <cell r="V15">
            <v>859.30200612957447</v>
          </cell>
          <cell r="W15">
            <v>15.986069285223012</v>
          </cell>
          <cell r="X15">
            <v>2.6891766940406359</v>
          </cell>
          <cell r="AJ15">
            <v>0.99880739416317432</v>
          </cell>
          <cell r="AK15">
            <v>0.94702506796189168</v>
          </cell>
        </row>
        <row r="16">
          <cell r="J16" t="str">
            <v>SP16-05</v>
          </cell>
          <cell r="K16">
            <v>42627.529513888891</v>
          </cell>
          <cell r="R16">
            <v>36.10762581904477</v>
          </cell>
          <cell r="S16">
            <v>22.166457549143317</v>
          </cell>
          <cell r="U16">
            <v>4173.1616021632653</v>
          </cell>
          <cell r="V16">
            <v>404.17626354508542</v>
          </cell>
          <cell r="W16">
            <v>11.557563000894271</v>
          </cell>
          <cell r="X16">
            <v>1.8233687662948468</v>
          </cell>
          <cell r="AJ16">
            <v>1.0097493036292999</v>
          </cell>
          <cell r="AK16">
            <v>1.0218527812713061</v>
          </cell>
        </row>
        <row r="18">
          <cell r="J18" t="str">
            <v>SP16-06</v>
          </cell>
          <cell r="K18">
            <v>42641.079513888886</v>
          </cell>
          <cell r="R18">
            <v>7.2000460802949133</v>
          </cell>
          <cell r="S18">
            <v>5.673636311272392</v>
          </cell>
          <cell r="U18">
            <v>845.93390620507842</v>
          </cell>
          <cell r="V18">
            <v>59.23100703834578</v>
          </cell>
          <cell r="W18">
            <v>11.749006836501096</v>
          </cell>
          <cell r="X18">
            <v>1.0439690489266205</v>
          </cell>
          <cell r="AK18">
            <v>1.0312770001740885</v>
          </cell>
        </row>
        <row r="19">
          <cell r="J19" t="str">
            <v>SP16-07</v>
          </cell>
          <cell r="K19">
            <v>42641.918402777781</v>
          </cell>
          <cell r="R19">
            <v>19.075419184033667</v>
          </cell>
          <cell r="S19">
            <v>12.782084937805541</v>
          </cell>
          <cell r="U19">
            <v>3570.9742442581874</v>
          </cell>
          <cell r="V19">
            <v>307.90422763028607</v>
          </cell>
          <cell r="W19">
            <v>18.720292381554223</v>
          </cell>
          <cell r="X19">
            <v>2.4088732716804167</v>
          </cell>
          <cell r="AK19">
            <v>0.9595411038008036</v>
          </cell>
        </row>
        <row r="20">
          <cell r="J20" t="str">
            <v>SP16-08</v>
          </cell>
          <cell r="K20">
            <v>42642.521527777775</v>
          </cell>
          <cell r="R20">
            <v>12.943851670456519</v>
          </cell>
          <cell r="S20">
            <v>12.768934755990891</v>
          </cell>
          <cell r="U20">
            <v>3286.8560167590563</v>
          </cell>
          <cell r="V20">
            <v>247.42757155934359</v>
          </cell>
          <cell r="W20">
            <v>25.393183578123708</v>
          </cell>
          <cell r="X20">
            <v>1.9377307213763957</v>
          </cell>
          <cell r="AK20">
            <v>1.1072240685753709</v>
          </cell>
        </row>
        <row r="21">
          <cell r="J21" t="str">
            <v>SP16-09</v>
          </cell>
          <cell r="K21">
            <v>42643.024305555562</v>
          </cell>
          <cell r="R21">
            <v>8.1509766485533888</v>
          </cell>
          <cell r="S21">
            <v>10.280511088265534</v>
          </cell>
          <cell r="U21">
            <v>881.1253863225287</v>
          </cell>
          <cell r="V21">
            <v>96.101476705056513</v>
          </cell>
          <cell r="W21">
            <v>10.810059018865037</v>
          </cell>
          <cell r="X21">
            <v>0.93479279269247073</v>
          </cell>
          <cell r="AK21">
            <v>0.99133499779818768</v>
          </cell>
        </row>
        <row r="22">
          <cell r="J22" t="str">
            <v>SP16-10</v>
          </cell>
          <cell r="K22">
            <v>42643.499652777784</v>
          </cell>
          <cell r="R22">
            <v>12.274368231046934</v>
          </cell>
          <cell r="S22">
            <v>9.9277978339350188</v>
          </cell>
          <cell r="U22">
            <v>1012.1126468876055</v>
          </cell>
          <cell r="V22">
            <v>98.180150054298522</v>
          </cell>
          <cell r="W22">
            <v>8.2457412702313722</v>
          </cell>
          <cell r="X22">
            <v>0.98894187509238873</v>
          </cell>
          <cell r="AK22">
            <v>0.96660649819683719</v>
          </cell>
        </row>
        <row r="23">
          <cell r="J23" t="str">
            <v>SP16-11</v>
          </cell>
          <cell r="K23">
            <v>42647.942361111112</v>
          </cell>
          <cell r="R23">
            <v>4.04050238535683</v>
          </cell>
          <cell r="S23">
            <v>5.1114789212345437</v>
          </cell>
          <cell r="U23">
            <v>854.91857157705726</v>
          </cell>
          <cell r="V23">
            <v>79.219989498061167</v>
          </cell>
          <cell r="W23">
            <v>21.158719635344468</v>
          </cell>
          <cell r="X23">
            <v>1.5498447850182595</v>
          </cell>
          <cell r="AK23">
            <v>1.0018498685607804</v>
          </cell>
        </row>
        <row r="24">
          <cell r="J24" t="str">
            <v>SP16-12</v>
          </cell>
          <cell r="K24">
            <v>42648.893750000003</v>
          </cell>
          <cell r="R24">
            <v>5.1472836611966164</v>
          </cell>
          <cell r="S24">
            <v>4.0260931607379469</v>
          </cell>
          <cell r="U24">
            <v>839.55655884567022</v>
          </cell>
          <cell r="V24">
            <v>95.683826053484424</v>
          </cell>
          <cell r="W24">
            <v>16.310672076900733</v>
          </cell>
          <cell r="X24">
            <v>2.3765924491411035</v>
          </cell>
          <cell r="AK24">
            <v>0.96605850576066954</v>
          </cell>
        </row>
        <row r="25">
          <cell r="K25">
            <v>42649.523958333331</v>
          </cell>
          <cell r="R25">
            <v>8.798114689709335</v>
          </cell>
          <cell r="S25">
            <v>10.683424980361336</v>
          </cell>
          <cell r="U25">
            <v>1022.1660908446369</v>
          </cell>
          <cell r="V25">
            <v>172.53135708626453</v>
          </cell>
          <cell r="W25">
            <v>11.618012800403791</v>
          </cell>
          <cell r="X25">
            <v>1.6149442468442283</v>
          </cell>
        </row>
        <row r="26">
          <cell r="K26">
            <v>42650.005902777775</v>
          </cell>
          <cell r="R26">
            <v>2.3294259092275338</v>
          </cell>
          <cell r="S26">
            <v>4.5085662759242586</v>
          </cell>
          <cell r="U26">
            <v>523.33822863764215</v>
          </cell>
          <cell r="V26">
            <v>64.201679611466588</v>
          </cell>
          <cell r="W26">
            <v>22.466403699063669</v>
          </cell>
          <cell r="X26">
            <v>1.4239932537823281</v>
          </cell>
        </row>
        <row r="27">
          <cell r="K27">
            <v>42650.479513888888</v>
          </cell>
          <cell r="R27">
            <v>3.5438144329896915</v>
          </cell>
          <cell r="S27">
            <v>5.1546391752577332</v>
          </cell>
          <cell r="U27">
            <v>496.96942430546801</v>
          </cell>
          <cell r="V27">
            <v>115.33504725754982</v>
          </cell>
          <cell r="W27">
            <v>14.023573573128839</v>
          </cell>
          <cell r="X27">
            <v>2.237499916796466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P33"/>
  <sheetViews>
    <sheetView tabSelected="1" topLeftCell="N1" zoomScale="80" zoomScaleNormal="80" workbookViewId="0">
      <selection activeCell="AE13" sqref="AE13"/>
    </sheetView>
  </sheetViews>
  <sheetFormatPr defaultRowHeight="14.4" x14ac:dyDescent="0.3"/>
  <cols>
    <col min="1" max="2" width="8.796875" style="24"/>
    <col min="3" max="5" width="7.8984375" style="24" customWidth="1"/>
    <col min="6" max="6" width="8.296875" style="24" customWidth="1"/>
    <col min="7" max="9" width="7.8984375" style="24" customWidth="1"/>
    <col min="10" max="10" width="12.19921875" style="24" customWidth="1"/>
    <col min="11" max="11" width="15.8984375" style="24" customWidth="1"/>
    <col min="12" max="12" width="11.5" style="24" customWidth="1"/>
    <col min="13" max="13" width="8.796875" style="24"/>
    <col min="14" max="14" width="12.59765625" style="24" customWidth="1"/>
    <col min="15" max="15" width="16.8984375" style="24" customWidth="1"/>
    <col min="16" max="18" width="8.796875" style="24"/>
    <col min="19" max="19" width="28.19921875" style="24" customWidth="1"/>
    <col min="20" max="21" width="8.796875" style="24"/>
    <col min="22" max="24" width="9.3984375" style="24" customWidth="1"/>
    <col min="25" max="25" width="8.296875" style="24" customWidth="1"/>
    <col min="26" max="26" width="10.59765625" style="24" customWidth="1"/>
    <col min="27" max="28" width="9.3984375" style="24" customWidth="1"/>
    <col min="29" max="29" width="4.296875" style="24" customWidth="1"/>
    <col min="30" max="16384" width="8.796875" style="24"/>
  </cols>
  <sheetData>
    <row r="4" spans="1:42" x14ac:dyDescent="0.3">
      <c r="C4" s="105" t="s">
        <v>116</v>
      </c>
      <c r="D4" s="105">
        <v>30</v>
      </c>
      <c r="E4" s="105"/>
      <c r="F4" s="105"/>
      <c r="G4" s="105"/>
      <c r="H4" s="105">
        <v>12</v>
      </c>
    </row>
    <row r="5" spans="1:42" ht="15" thickBot="1" x14ac:dyDescent="0.35"/>
    <row r="6" spans="1:42" s="37" customFormat="1" ht="16.05" customHeight="1" x14ac:dyDescent="0.3">
      <c r="A6" s="25" t="s">
        <v>81</v>
      </c>
      <c r="B6" s="26" t="s">
        <v>82</v>
      </c>
      <c r="C6" s="27"/>
      <c r="D6" s="27"/>
      <c r="E6" s="28"/>
      <c r="F6" s="26" t="s">
        <v>83</v>
      </c>
      <c r="G6" s="27"/>
      <c r="H6" s="27"/>
      <c r="I6" s="28"/>
      <c r="J6" s="21" t="s">
        <v>0</v>
      </c>
      <c r="K6" s="18" t="s">
        <v>1</v>
      </c>
      <c r="L6" s="18"/>
      <c r="M6" s="18"/>
      <c r="N6" s="18"/>
      <c r="O6" s="18" t="s">
        <v>7</v>
      </c>
      <c r="P6" s="18"/>
      <c r="Q6" s="18"/>
      <c r="R6" s="18"/>
      <c r="S6" s="15" t="s">
        <v>8</v>
      </c>
      <c r="T6" s="30" t="s">
        <v>84</v>
      </c>
      <c r="U6" s="30" t="s">
        <v>85</v>
      </c>
      <c r="V6" s="31" t="s">
        <v>86</v>
      </c>
      <c r="W6" s="32"/>
      <c r="X6" s="32"/>
      <c r="Y6" s="32"/>
      <c r="Z6" s="32"/>
      <c r="AA6" s="33" t="s">
        <v>87</v>
      </c>
      <c r="AB6" s="34"/>
      <c r="AC6" s="35"/>
      <c r="AD6" s="38" t="s">
        <v>88</v>
      </c>
      <c r="AE6" s="38"/>
      <c r="AF6" s="39" t="s">
        <v>89</v>
      </c>
      <c r="AG6" s="40"/>
      <c r="AH6" s="36"/>
      <c r="AI6" s="36"/>
      <c r="AJ6" s="36"/>
      <c r="AK6" s="36"/>
      <c r="AL6" s="36"/>
      <c r="AM6" s="36"/>
      <c r="AN6" s="36"/>
      <c r="AO6" s="36"/>
      <c r="AP6" s="36"/>
    </row>
    <row r="7" spans="1:42" s="37" customFormat="1" ht="16.05" customHeight="1" x14ac:dyDescent="0.3">
      <c r="A7" s="41"/>
      <c r="B7" s="42" t="s">
        <v>90</v>
      </c>
      <c r="C7" s="42" t="s">
        <v>91</v>
      </c>
      <c r="D7" s="43" t="s">
        <v>92</v>
      </c>
      <c r="E7" s="43" t="s">
        <v>93</v>
      </c>
      <c r="F7" s="44" t="s">
        <v>90</v>
      </c>
      <c r="G7" s="44" t="s">
        <v>91</v>
      </c>
      <c r="H7" s="43" t="s">
        <v>92</v>
      </c>
      <c r="I7" s="43" t="s">
        <v>93</v>
      </c>
      <c r="J7" s="22"/>
      <c r="K7" s="19" t="s">
        <v>36</v>
      </c>
      <c r="L7" s="3" t="s">
        <v>2</v>
      </c>
      <c r="M7" s="3" t="s">
        <v>4</v>
      </c>
      <c r="N7" s="3" t="s">
        <v>5</v>
      </c>
      <c r="O7" s="19" t="s">
        <v>36</v>
      </c>
      <c r="P7" s="3" t="s">
        <v>2</v>
      </c>
      <c r="Q7" s="3" t="s">
        <v>4</v>
      </c>
      <c r="R7" s="3" t="s">
        <v>5</v>
      </c>
      <c r="S7" s="16"/>
      <c r="T7" s="46"/>
      <c r="U7" s="46"/>
      <c r="V7" s="43" t="s">
        <v>94</v>
      </c>
      <c r="W7" s="43" t="s">
        <v>95</v>
      </c>
      <c r="X7" s="44" t="s">
        <v>96</v>
      </c>
      <c r="Y7" s="43" t="s">
        <v>97</v>
      </c>
      <c r="Z7" s="47" t="s">
        <v>98</v>
      </c>
      <c r="AA7" s="48"/>
      <c r="AB7" s="49"/>
      <c r="AC7" s="35"/>
      <c r="AD7" s="50" t="s">
        <v>84</v>
      </c>
      <c r="AE7" s="50" t="s">
        <v>85</v>
      </c>
      <c r="AF7" s="51"/>
      <c r="AG7" s="52"/>
      <c r="AH7" s="36"/>
      <c r="AI7" s="36"/>
      <c r="AJ7" s="36"/>
      <c r="AK7" s="36"/>
      <c r="AL7" s="36"/>
      <c r="AM7" s="36"/>
      <c r="AN7" s="36"/>
      <c r="AO7" s="36"/>
      <c r="AP7" s="36"/>
    </row>
    <row r="8" spans="1:42" s="37" customFormat="1" ht="16.05" customHeight="1" thickBot="1" x14ac:dyDescent="0.35">
      <c r="A8" s="53"/>
      <c r="B8" s="54" t="s">
        <v>99</v>
      </c>
      <c r="C8" s="55"/>
      <c r="D8" s="56"/>
      <c r="E8" s="57" t="s">
        <v>100</v>
      </c>
      <c r="F8" s="54" t="s">
        <v>99</v>
      </c>
      <c r="G8" s="55"/>
      <c r="H8" s="56"/>
      <c r="I8" s="57" t="s">
        <v>100</v>
      </c>
      <c r="J8" s="23"/>
      <c r="K8" s="20"/>
      <c r="L8" s="5" t="s">
        <v>3</v>
      </c>
      <c r="M8" s="5" t="s">
        <v>10</v>
      </c>
      <c r="N8" s="5" t="s">
        <v>6</v>
      </c>
      <c r="O8" s="20"/>
      <c r="P8" s="5" t="s">
        <v>3</v>
      </c>
      <c r="Q8" s="5" t="s">
        <v>10</v>
      </c>
      <c r="R8" s="5" t="s">
        <v>6</v>
      </c>
      <c r="S8" s="17"/>
      <c r="T8" s="59" t="s">
        <v>3</v>
      </c>
      <c r="U8" s="60" t="s">
        <v>101</v>
      </c>
      <c r="V8" s="61" t="s">
        <v>102</v>
      </c>
      <c r="W8" s="62"/>
      <c r="X8" s="63"/>
      <c r="Y8" s="61" t="s">
        <v>103</v>
      </c>
      <c r="Z8" s="63"/>
      <c r="AA8" s="64" t="s">
        <v>104</v>
      </c>
      <c r="AB8" s="64" t="s">
        <v>105</v>
      </c>
      <c r="AC8" s="35"/>
      <c r="AD8" s="50" t="s">
        <v>3</v>
      </c>
      <c r="AE8" s="50" t="s">
        <v>106</v>
      </c>
      <c r="AF8" s="50" t="s">
        <v>84</v>
      </c>
      <c r="AG8" s="50" t="s">
        <v>85</v>
      </c>
      <c r="AH8" s="65"/>
      <c r="AI8" s="65"/>
      <c r="AJ8" s="65"/>
      <c r="AK8" s="65"/>
      <c r="AL8" s="65"/>
      <c r="AM8" s="65"/>
      <c r="AN8" s="65"/>
      <c r="AO8" s="65"/>
      <c r="AP8" s="65"/>
    </row>
    <row r="9" spans="1:42" x14ac:dyDescent="0.3">
      <c r="N9" s="66"/>
      <c r="AC9" s="67"/>
    </row>
    <row r="10" spans="1:42" s="70" customFormat="1" x14ac:dyDescent="0.3">
      <c r="A10" s="35"/>
      <c r="T10" s="71"/>
    </row>
    <row r="11" spans="1:42" s="81" customFormat="1" ht="15.6" x14ac:dyDescent="0.3">
      <c r="A11" s="72" t="s">
        <v>107</v>
      </c>
      <c r="D11" s="73">
        <v>124</v>
      </c>
      <c r="E11" s="74"/>
      <c r="H11" s="73">
        <v>192</v>
      </c>
      <c r="I11" s="74"/>
      <c r="J11" s="12" t="s">
        <v>16</v>
      </c>
      <c r="K11" s="14">
        <v>42709.763888888891</v>
      </c>
      <c r="L11" s="12">
        <v>916251</v>
      </c>
      <c r="M11" s="12">
        <v>123.712</v>
      </c>
      <c r="N11" s="12">
        <v>17</v>
      </c>
      <c r="O11" s="14">
        <v>42710.722222222219</v>
      </c>
      <c r="P11" s="12">
        <v>918558</v>
      </c>
      <c r="Q11" s="12">
        <v>147.672</v>
      </c>
      <c r="R11" s="12">
        <v>16.399999999999999</v>
      </c>
      <c r="S11" s="12"/>
      <c r="T11" s="80">
        <f>(P11-L11)/100</f>
        <v>23.07</v>
      </c>
      <c r="U11" s="76">
        <f>Q11-M11</f>
        <v>23.959999999999994</v>
      </c>
      <c r="V11" s="77">
        <f>(D11-D$4)/U11</f>
        <v>3.923205342237063</v>
      </c>
      <c r="W11" s="77">
        <f>(H11-H$4)/U11</f>
        <v>7.5125208681135245</v>
      </c>
      <c r="X11" s="77">
        <f>SUM(V11:W11)</f>
        <v>11.435726210350587</v>
      </c>
      <c r="Y11" s="78"/>
      <c r="Z11" s="78"/>
      <c r="AA11" s="79"/>
      <c r="AB11" s="79"/>
      <c r="AD11" s="82">
        <f>(O11-K11)*24</f>
        <v>22.999999999883585</v>
      </c>
      <c r="AE11" s="80">
        <f>((R11+N11)/2)*AD11*60/1000</f>
        <v>23.045999999883353</v>
      </c>
      <c r="AF11" s="80">
        <f>AD11/T11</f>
        <v>0.99696575638853857</v>
      </c>
      <c r="AG11" s="80">
        <f>AE11/U11</f>
        <v>0.9618530884759332</v>
      </c>
    </row>
    <row r="12" spans="1:42" s="81" customFormat="1" ht="15.6" x14ac:dyDescent="0.3">
      <c r="A12" s="72" t="s">
        <v>108</v>
      </c>
      <c r="D12" s="73">
        <v>298</v>
      </c>
      <c r="E12" s="74"/>
      <c r="H12" s="73">
        <v>219</v>
      </c>
      <c r="I12" s="74"/>
      <c r="J12" s="12" t="s">
        <v>17</v>
      </c>
      <c r="K12" s="14">
        <v>42710.732638888891</v>
      </c>
      <c r="L12" s="12">
        <v>918583</v>
      </c>
      <c r="M12" s="12">
        <v>147.672</v>
      </c>
      <c r="N12" s="12">
        <v>17.399999999999999</v>
      </c>
      <c r="O12" s="14">
        <v>42711.666666666664</v>
      </c>
      <c r="P12" s="12">
        <v>920795</v>
      </c>
      <c r="Q12" s="12">
        <v>157.77199999999999</v>
      </c>
      <c r="R12" s="12">
        <v>1</v>
      </c>
      <c r="S12" s="12" t="s">
        <v>46</v>
      </c>
      <c r="T12" s="80">
        <f t="shared" ref="T12:T19" si="0">(P12-L12)/100</f>
        <v>22.12</v>
      </c>
      <c r="U12" s="76">
        <f t="shared" ref="U12:U19" si="1">Q12-M12</f>
        <v>10.099999999999994</v>
      </c>
      <c r="V12" s="77">
        <f t="shared" ref="V12:V19" si="2">(D12-D$4)/U12</f>
        <v>26.534653465346551</v>
      </c>
      <c r="W12" s="77">
        <f t="shared" ref="W12:W19" si="3">(H12-H$4)/U12</f>
        <v>20.495049504950508</v>
      </c>
      <c r="X12" s="77">
        <f t="shared" ref="X12:X19" si="4">SUM(V12:W12)</f>
        <v>47.029702970297059</v>
      </c>
      <c r="Y12" s="78"/>
      <c r="Z12" s="78"/>
      <c r="AA12" s="79"/>
      <c r="AB12" s="79"/>
      <c r="AD12" s="82">
        <f>(O12-K12)*24</f>
        <v>22.416666666569654</v>
      </c>
      <c r="AE12" s="80">
        <f>((R12+N12)/2)*AD12*60/1000</f>
        <v>12.373999999946447</v>
      </c>
      <c r="AF12" s="80">
        <f>AD12/T12</f>
        <v>1.0134116937870548</v>
      </c>
      <c r="AG12" s="80">
        <f>AE12/U12</f>
        <v>1.2251485148461836</v>
      </c>
    </row>
    <row r="13" spans="1:42" s="81" customFormat="1" ht="15.6" x14ac:dyDescent="0.3">
      <c r="A13" s="72" t="s">
        <v>109</v>
      </c>
      <c r="D13" s="73">
        <v>298</v>
      </c>
      <c r="H13" s="73">
        <v>247</v>
      </c>
      <c r="J13" s="12" t="s">
        <v>18</v>
      </c>
      <c r="K13" s="14">
        <v>42711.729166666664</v>
      </c>
      <c r="L13" s="12">
        <v>920975</v>
      </c>
      <c r="M13" s="12">
        <v>157.77199999999999</v>
      </c>
      <c r="N13" s="12">
        <v>17.8</v>
      </c>
      <c r="O13" s="14">
        <v>42712.71875</v>
      </c>
      <c r="P13" s="12">
        <v>923345</v>
      </c>
      <c r="Q13" s="12">
        <v>175.50399999999999</v>
      </c>
      <c r="R13" s="12">
        <v>11.5</v>
      </c>
      <c r="S13" s="12"/>
      <c r="T13" s="80">
        <f t="shared" si="0"/>
        <v>23.7</v>
      </c>
      <c r="U13" s="76">
        <f t="shared" si="1"/>
        <v>17.731999999999999</v>
      </c>
      <c r="V13" s="77">
        <f t="shared" si="2"/>
        <v>15.113918339724792</v>
      </c>
      <c r="W13" s="77">
        <f t="shared" si="3"/>
        <v>13.252876156101964</v>
      </c>
      <c r="X13" s="77">
        <f t="shared" si="4"/>
        <v>28.366794495826756</v>
      </c>
      <c r="Y13" s="78"/>
      <c r="Z13" s="78"/>
      <c r="AA13" s="79"/>
      <c r="AB13" s="79"/>
      <c r="AD13" s="82">
        <f>(O13-K13)*24</f>
        <v>23.750000000058208</v>
      </c>
      <c r="AE13" s="80">
        <f>((R13+N13)/2)*AD13*60/1000</f>
        <v>20.876250000051165</v>
      </c>
      <c r="AF13" s="80">
        <f>AD13/T13</f>
        <v>1.0021097046438063</v>
      </c>
      <c r="AG13" s="80">
        <f>AE13/U13</f>
        <v>1.1773206632106454</v>
      </c>
    </row>
    <row r="14" spans="1:42" s="81" customFormat="1" ht="15.6" x14ac:dyDescent="0.3">
      <c r="A14" s="72" t="s">
        <v>110</v>
      </c>
      <c r="D14" s="73">
        <v>247</v>
      </c>
      <c r="H14" s="73">
        <v>135</v>
      </c>
      <c r="J14" s="12" t="s">
        <v>50</v>
      </c>
      <c r="K14" s="14">
        <v>42712.732638888891</v>
      </c>
      <c r="L14" s="12">
        <v>923382</v>
      </c>
      <c r="M14" s="12">
        <v>175.51</v>
      </c>
      <c r="N14" s="12">
        <v>17.5</v>
      </c>
      <c r="O14" s="108">
        <v>42713.756944444445</v>
      </c>
      <c r="P14" s="12">
        <v>925451</v>
      </c>
      <c r="Q14" s="12">
        <v>190.81800000000001</v>
      </c>
      <c r="R14" s="12">
        <v>6</v>
      </c>
      <c r="S14" s="12"/>
      <c r="T14" s="80">
        <f t="shared" si="0"/>
        <v>20.69</v>
      </c>
      <c r="U14" s="76">
        <f t="shared" si="1"/>
        <v>15.308000000000021</v>
      </c>
      <c r="V14" s="77">
        <f t="shared" si="2"/>
        <v>14.175594460412837</v>
      </c>
      <c r="W14" s="77">
        <f t="shared" si="3"/>
        <v>8.0350143715704103</v>
      </c>
      <c r="X14" s="77">
        <f t="shared" si="4"/>
        <v>22.210608831983247</v>
      </c>
      <c r="Y14" s="78"/>
      <c r="Z14" s="78"/>
      <c r="AA14" s="79"/>
      <c r="AB14" s="79"/>
      <c r="AD14" s="82">
        <f>(O14-K14)*24</f>
        <v>24.583333333313931</v>
      </c>
      <c r="AE14" s="80">
        <f>((R14+N14)/2)*AD14*60/1000</f>
        <v>17.331249999986323</v>
      </c>
      <c r="AF14" s="80">
        <f>AD14/T14</f>
        <v>1.1881746415328143</v>
      </c>
      <c r="AG14" s="80">
        <f>AE14/U14</f>
        <v>1.1321694538794289</v>
      </c>
    </row>
    <row r="15" spans="1:42" s="81" customFormat="1" ht="15.6" x14ac:dyDescent="0.3">
      <c r="A15" s="72" t="s">
        <v>111</v>
      </c>
      <c r="D15" s="73">
        <v>230</v>
      </c>
      <c r="H15" s="73">
        <v>139</v>
      </c>
      <c r="J15" s="12" t="s">
        <v>61</v>
      </c>
      <c r="K15" s="14">
        <v>42713.763888888891</v>
      </c>
      <c r="L15" s="12">
        <v>925852</v>
      </c>
      <c r="M15" s="12">
        <v>190.81800000000001</v>
      </c>
      <c r="N15" s="12">
        <v>17</v>
      </c>
      <c r="O15" s="14">
        <v>42714.673611111109</v>
      </c>
      <c r="P15" s="12">
        <v>928036</v>
      </c>
      <c r="Q15" s="12">
        <v>211.083</v>
      </c>
      <c r="R15" s="12">
        <v>10</v>
      </c>
      <c r="S15" s="12"/>
      <c r="T15" s="80">
        <f t="shared" si="0"/>
        <v>21.84</v>
      </c>
      <c r="U15" s="76">
        <f t="shared" si="1"/>
        <v>20.264999999999986</v>
      </c>
      <c r="V15" s="77">
        <f t="shared" si="2"/>
        <v>9.8692326671601354</v>
      </c>
      <c r="W15" s="77">
        <f t="shared" si="3"/>
        <v>6.2669627436466859</v>
      </c>
      <c r="X15" s="77">
        <f t="shared" si="4"/>
        <v>16.13619541080682</v>
      </c>
      <c r="Y15" s="78"/>
      <c r="Z15" s="78"/>
      <c r="AA15" s="79"/>
      <c r="AB15" s="79"/>
      <c r="AD15" s="82">
        <f>(O15-K15)*24</f>
        <v>21.833333333255723</v>
      </c>
      <c r="AE15" s="80">
        <f>((R15+N15)/2)*AD15*60/1000</f>
        <v>17.684999999937137</v>
      </c>
      <c r="AF15" s="80">
        <f>AD15/T15</f>
        <v>0.99969474969119609</v>
      </c>
      <c r="AG15" s="80">
        <f>AE15/U15</f>
        <v>0.87268689859053283</v>
      </c>
    </row>
    <row r="16" spans="1:42" s="81" customFormat="1" ht="15.6" x14ac:dyDescent="0.3">
      <c r="A16" s="72" t="s">
        <v>112</v>
      </c>
      <c r="D16" s="73">
        <v>180</v>
      </c>
      <c r="H16" s="73">
        <v>139</v>
      </c>
      <c r="J16" s="12" t="s">
        <v>63</v>
      </c>
      <c r="K16" s="14">
        <v>42714.681944444441</v>
      </c>
      <c r="L16" s="12">
        <v>928058</v>
      </c>
      <c r="M16" s="12">
        <v>211.083</v>
      </c>
      <c r="N16" s="12">
        <v>17.5</v>
      </c>
      <c r="O16" s="104">
        <v>42715.759722222225</v>
      </c>
      <c r="P16" s="12">
        <v>930474</v>
      </c>
      <c r="Q16" s="12">
        <v>235.29900000000001</v>
      </c>
      <c r="R16" s="12">
        <v>15.3</v>
      </c>
      <c r="S16" s="12" t="s">
        <v>73</v>
      </c>
      <c r="T16" s="80">
        <f t="shared" si="0"/>
        <v>24.16</v>
      </c>
      <c r="U16" s="76">
        <f t="shared" si="1"/>
        <v>24.216000000000008</v>
      </c>
      <c r="V16" s="77">
        <f t="shared" si="2"/>
        <v>6.1942517343904839</v>
      </c>
      <c r="W16" s="77">
        <f t="shared" si="3"/>
        <v>5.244466468450609</v>
      </c>
      <c r="X16" s="77">
        <f t="shared" si="4"/>
        <v>11.438718202841093</v>
      </c>
      <c r="Y16" s="78"/>
      <c r="Z16" s="78"/>
      <c r="AA16" s="79"/>
      <c r="AB16" s="79"/>
      <c r="AD16" s="82">
        <f>(O16-K16)*24</f>
        <v>25.866666666814126</v>
      </c>
      <c r="AE16" s="80">
        <f>((R16+N16)/2)*AD16*60/1000</f>
        <v>25.4528000001451</v>
      </c>
      <c r="AF16" s="80">
        <f>AD16/T16</f>
        <v>1.070640176606545</v>
      </c>
      <c r="AG16" s="80">
        <f>AE16/U16</f>
        <v>1.0510736703066192</v>
      </c>
    </row>
    <row r="17" spans="1:33" s="81" customFormat="1" ht="15.6" x14ac:dyDescent="0.3">
      <c r="A17" s="72" t="s">
        <v>113</v>
      </c>
      <c r="D17" s="73">
        <v>120</v>
      </c>
      <c r="H17" s="73">
        <v>118</v>
      </c>
      <c r="J17" s="12" t="s">
        <v>64</v>
      </c>
      <c r="K17" s="14">
        <v>42715.770138888889</v>
      </c>
      <c r="L17" s="12">
        <v>930500</v>
      </c>
      <c r="M17" s="12">
        <v>235.29900000000001</v>
      </c>
      <c r="N17" s="12">
        <v>17.399999999999999</v>
      </c>
      <c r="O17" s="14">
        <v>42716.784722222219</v>
      </c>
      <c r="P17" s="12">
        <v>932917</v>
      </c>
      <c r="Q17" s="12">
        <v>259.63099999999997</v>
      </c>
      <c r="R17" s="12">
        <v>16.600000000000001</v>
      </c>
      <c r="S17" s="12" t="s">
        <v>76</v>
      </c>
      <c r="T17" s="80">
        <f t="shared" si="0"/>
        <v>24.17</v>
      </c>
      <c r="U17" s="76">
        <f t="shared" si="1"/>
        <v>24.331999999999965</v>
      </c>
      <c r="V17" s="77">
        <f t="shared" si="2"/>
        <v>3.6988328127568688</v>
      </c>
      <c r="W17" s="77">
        <f t="shared" si="3"/>
        <v>4.3564030905803124</v>
      </c>
      <c r="X17" s="77">
        <f t="shared" si="4"/>
        <v>8.0552359033371808</v>
      </c>
      <c r="Y17" s="78"/>
      <c r="Z17" s="78"/>
      <c r="AA17" s="79"/>
      <c r="AB17" s="79"/>
      <c r="AD17" s="82">
        <f>(O17-K17)*24</f>
        <v>24.349999999918509</v>
      </c>
      <c r="AE17" s="80">
        <f>((R17+N17)/2)*AD17*60/1000</f>
        <v>24.83699999991688</v>
      </c>
      <c r="AF17" s="80">
        <f>AD17/T17</f>
        <v>1.0074472486519863</v>
      </c>
      <c r="AG17" s="80">
        <f>AE17/U17</f>
        <v>1.0207545618903877</v>
      </c>
    </row>
    <row r="18" spans="1:33" s="81" customFormat="1" ht="15.6" x14ac:dyDescent="0.3">
      <c r="A18" s="72" t="s">
        <v>114</v>
      </c>
      <c r="D18" s="73">
        <v>238</v>
      </c>
      <c r="H18" s="73">
        <v>215</v>
      </c>
      <c r="J18" s="12" t="s">
        <v>65</v>
      </c>
      <c r="K18" s="14">
        <v>42716.791666666664</v>
      </c>
      <c r="L18" s="12">
        <v>932940</v>
      </c>
      <c r="M18" s="12">
        <v>259.637</v>
      </c>
      <c r="N18" s="12">
        <v>17.5</v>
      </c>
      <c r="O18" s="14">
        <v>42717.817361111112</v>
      </c>
      <c r="P18" s="12">
        <v>935396</v>
      </c>
      <c r="Q18" s="12">
        <v>281.85199999999998</v>
      </c>
      <c r="R18" s="12">
        <v>10.8</v>
      </c>
      <c r="S18" s="12" t="s">
        <v>79</v>
      </c>
      <c r="T18" s="80">
        <f t="shared" si="0"/>
        <v>24.56</v>
      </c>
      <c r="U18" s="76">
        <f t="shared" si="1"/>
        <v>22.214999999999975</v>
      </c>
      <c r="V18" s="77">
        <f t="shared" si="2"/>
        <v>9.3630429889714257</v>
      </c>
      <c r="W18" s="77">
        <f t="shared" si="3"/>
        <v>9.1379698401980747</v>
      </c>
      <c r="X18" s="77">
        <f t="shared" si="4"/>
        <v>18.5010128291695</v>
      </c>
      <c r="Y18" s="78"/>
      <c r="Z18" s="78"/>
      <c r="AA18" s="79"/>
      <c r="AB18" s="79"/>
      <c r="AD18" s="82">
        <f>(O18-K18)*24</f>
        <v>24.616666666755918</v>
      </c>
      <c r="AE18" s="80">
        <f>((R18+N18)/2)*AD18*60/1000</f>
        <v>20.899550000075774</v>
      </c>
      <c r="AF18" s="80">
        <f>AD18/T18</f>
        <v>1.0023072747050457</v>
      </c>
      <c r="AG18" s="80">
        <f>AE18/U18</f>
        <v>0.94078550529263094</v>
      </c>
    </row>
    <row r="19" spans="1:33" s="81" customFormat="1" ht="15.6" x14ac:dyDescent="0.3">
      <c r="A19" s="72" t="s">
        <v>115</v>
      </c>
      <c r="D19" s="73">
        <f t="shared" ref="D11:D19" si="5">C19-B19</f>
        <v>0</v>
      </c>
      <c r="H19" s="73">
        <f t="shared" ref="H11:H19" si="6">G19-F19</f>
        <v>0</v>
      </c>
      <c r="J19" s="12" t="s">
        <v>66</v>
      </c>
      <c r="K19" s="14"/>
      <c r="L19" s="12"/>
      <c r="M19" s="12">
        <v>281.85399999999998</v>
      </c>
      <c r="N19" s="12"/>
      <c r="O19" s="12"/>
      <c r="P19" s="12"/>
      <c r="Q19" s="12"/>
      <c r="R19" s="12"/>
      <c r="S19" s="12"/>
      <c r="T19" s="80"/>
      <c r="U19" s="76"/>
      <c r="V19" s="77"/>
      <c r="W19" s="77"/>
      <c r="X19" s="77"/>
      <c r="Y19" s="78"/>
      <c r="Z19" s="78"/>
      <c r="AA19" s="79"/>
      <c r="AB19" s="79"/>
      <c r="AD19" s="82"/>
      <c r="AE19" s="80"/>
      <c r="AF19" s="80"/>
      <c r="AG19" s="80"/>
    </row>
    <row r="20" spans="1:33" s="81" customFormat="1" x14ac:dyDescent="0.3">
      <c r="J20" s="75"/>
      <c r="Y20" s="83"/>
      <c r="Z20" s="83"/>
      <c r="AE20" s="80"/>
      <c r="AF20" s="80"/>
      <c r="AG20" s="80"/>
    </row>
    <row r="21" spans="1:33" s="68" customFormat="1" x14ac:dyDescent="0.3">
      <c r="J21" s="106"/>
      <c r="AE21" s="69"/>
      <c r="AF21" s="69"/>
      <c r="AG21" s="69"/>
    </row>
    <row r="22" spans="1:33" s="81" customFormat="1" x14ac:dyDescent="0.3">
      <c r="AE22" s="80"/>
      <c r="AF22" s="80"/>
      <c r="AG22" s="80"/>
    </row>
    <row r="23" spans="1:33" s="81" customFormat="1" x14ac:dyDescent="0.3">
      <c r="AE23" s="80"/>
      <c r="AF23" s="80"/>
      <c r="AG23" s="80"/>
    </row>
    <row r="24" spans="1:33" s="81" customFormat="1" x14ac:dyDescent="0.3">
      <c r="AE24" s="80"/>
      <c r="AF24" s="80"/>
      <c r="AG24" s="80"/>
    </row>
    <row r="25" spans="1:33" s="81" customFormat="1" x14ac:dyDescent="0.3">
      <c r="AE25" s="80"/>
      <c r="AF25" s="80"/>
      <c r="AG25" s="80"/>
    </row>
    <row r="26" spans="1:33" s="81" customFormat="1" x14ac:dyDescent="0.3">
      <c r="AE26" s="80"/>
      <c r="AF26" s="80"/>
      <c r="AG26" s="80"/>
    </row>
    <row r="27" spans="1:33" s="81" customFormat="1" ht="15.6" x14ac:dyDescent="0.3">
      <c r="H27" s="99"/>
      <c r="I27" s="99"/>
      <c r="J27" s="100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0"/>
      <c r="AE27" s="80"/>
      <c r="AF27" s="80"/>
      <c r="AG27" s="80"/>
    </row>
    <row r="28" spans="1:33" s="81" customFormat="1" ht="15.6" x14ac:dyDescent="0.3">
      <c r="H28" s="99"/>
      <c r="I28" s="99"/>
      <c r="J28" s="100"/>
      <c r="K28" s="100"/>
      <c r="L28" s="102"/>
      <c r="M28" s="102"/>
      <c r="N28" s="102"/>
      <c r="O28" s="100"/>
      <c r="P28" s="103"/>
      <c r="Q28" s="103"/>
      <c r="R28" s="103"/>
      <c r="S28" s="103"/>
      <c r="T28" s="102"/>
      <c r="U28" s="102"/>
      <c r="V28" s="102"/>
      <c r="W28" s="100"/>
      <c r="AE28" s="80"/>
      <c r="AF28" s="80"/>
      <c r="AG28" s="80"/>
    </row>
    <row r="29" spans="1:33" s="81" customFormat="1" ht="15.6" x14ac:dyDescent="0.3">
      <c r="H29" s="99"/>
      <c r="I29" s="99"/>
      <c r="J29" s="100"/>
      <c r="K29" s="100"/>
      <c r="L29" s="102"/>
      <c r="M29" s="102"/>
      <c r="N29" s="102"/>
      <c r="O29" s="100"/>
      <c r="P29" s="103"/>
      <c r="Q29" s="103"/>
      <c r="R29" s="103"/>
      <c r="S29" s="103"/>
      <c r="T29" s="102"/>
      <c r="U29" s="102"/>
      <c r="V29" s="102"/>
      <c r="W29" s="100"/>
    </row>
    <row r="30" spans="1:33" s="81" customFormat="1" x14ac:dyDescent="0.3"/>
    <row r="31" spans="1:33" s="81" customFormat="1" x14ac:dyDescent="0.3"/>
    <row r="32" spans="1:33" s="81" customFormat="1" x14ac:dyDescent="0.3"/>
    <row r="33" s="81" customFormat="1" x14ac:dyDescent="0.3"/>
  </sheetData>
  <mergeCells count="25">
    <mergeCell ref="J27:J29"/>
    <mergeCell ref="K27:N27"/>
    <mergeCell ref="O27:V27"/>
    <mergeCell ref="W27:W29"/>
    <mergeCell ref="K28:K29"/>
    <mergeCell ref="O28:O29"/>
    <mergeCell ref="AF6:AG7"/>
    <mergeCell ref="K6:N6"/>
    <mergeCell ref="O6:R6"/>
    <mergeCell ref="S6:S8"/>
    <mergeCell ref="K7:K8"/>
    <mergeCell ref="T6:T7"/>
    <mergeCell ref="U6:U7"/>
    <mergeCell ref="V6:Z6"/>
    <mergeCell ref="AA6:AB7"/>
    <mergeCell ref="AD6:AE6"/>
    <mergeCell ref="V8:X8"/>
    <mergeCell ref="Y8:Z8"/>
    <mergeCell ref="A6:A8"/>
    <mergeCell ref="B6:E6"/>
    <mergeCell ref="F6:I6"/>
    <mergeCell ref="J6:J8"/>
    <mergeCell ref="B8:D8"/>
    <mergeCell ref="F8:H8"/>
    <mergeCell ref="O7:O8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5"/>
  <sheetViews>
    <sheetView zoomScale="80" zoomScaleNormal="80" workbookViewId="0">
      <selection activeCell="J5" sqref="J5"/>
    </sheetView>
  </sheetViews>
  <sheetFormatPr defaultRowHeight="14.4" x14ac:dyDescent="0.3"/>
  <cols>
    <col min="1" max="7" width="8.796875" style="24"/>
    <col min="8" max="8" width="11.8984375" style="24" customWidth="1"/>
    <col min="9" max="9" width="13.8984375" style="24" customWidth="1"/>
    <col min="10" max="16384" width="8.796875" style="24"/>
  </cols>
  <sheetData>
    <row r="5" spans="1:8" ht="15" thickBot="1" x14ac:dyDescent="0.35"/>
    <row r="6" spans="1:8" x14ac:dyDescent="0.3">
      <c r="A6" s="25" t="s">
        <v>81</v>
      </c>
      <c r="B6" s="84" t="s">
        <v>82</v>
      </c>
      <c r="C6" s="85"/>
      <c r="D6" s="85"/>
      <c r="E6" s="84" t="s">
        <v>83</v>
      </c>
      <c r="F6" s="85"/>
      <c r="G6" s="85"/>
      <c r="H6" s="29" t="s">
        <v>0</v>
      </c>
    </row>
    <row r="7" spans="1:8" x14ac:dyDescent="0.3">
      <c r="A7" s="41"/>
      <c r="B7" s="86" t="s">
        <v>90</v>
      </c>
      <c r="C7" s="86" t="s">
        <v>91</v>
      </c>
      <c r="D7" s="87" t="s">
        <v>92</v>
      </c>
      <c r="E7" s="88" t="s">
        <v>90</v>
      </c>
      <c r="F7" s="88" t="s">
        <v>91</v>
      </c>
      <c r="G7" s="87" t="s">
        <v>92</v>
      </c>
      <c r="H7" s="45"/>
    </row>
    <row r="8" spans="1:8" ht="15" thickBot="1" x14ac:dyDescent="0.35">
      <c r="A8" s="53"/>
      <c r="B8" s="89" t="s">
        <v>99</v>
      </c>
      <c r="C8" s="90"/>
      <c r="D8" s="91"/>
      <c r="E8" s="89" t="s">
        <v>99</v>
      </c>
      <c r="F8" s="90"/>
      <c r="G8" s="91"/>
      <c r="H8" s="58"/>
    </row>
    <row r="10" spans="1:8" s="96" customFormat="1" x14ac:dyDescent="0.3">
      <c r="A10" s="35"/>
      <c r="B10" s="92"/>
      <c r="C10" s="93"/>
      <c r="D10" s="94"/>
      <c r="E10" s="92"/>
      <c r="F10" s="95"/>
      <c r="G10" s="94"/>
    </row>
    <row r="12" spans="1:8" s="96" customFormat="1" x14ac:dyDescent="0.3">
      <c r="A12" s="35"/>
      <c r="B12" s="92"/>
      <c r="C12" s="93"/>
      <c r="D12" s="94"/>
      <c r="E12" s="92"/>
      <c r="F12" s="95"/>
      <c r="G12" s="94"/>
    </row>
    <row r="13" spans="1:8" s="96" customFormat="1" x14ac:dyDescent="0.3">
      <c r="A13" s="35"/>
      <c r="B13" s="92"/>
      <c r="C13" s="93"/>
      <c r="D13" s="94"/>
      <c r="E13" s="92"/>
      <c r="F13" s="95"/>
      <c r="G13" s="94"/>
    </row>
    <row r="14" spans="1:8" s="83" customFormat="1" x14ac:dyDescent="0.3">
      <c r="A14" s="97"/>
      <c r="D14" s="98"/>
      <c r="G14" s="98"/>
    </row>
    <row r="15" spans="1:8" s="83" customFormat="1" x14ac:dyDescent="0.3">
      <c r="A15" s="97"/>
      <c r="D15" s="98"/>
      <c r="G15" s="98"/>
    </row>
  </sheetData>
  <mergeCells count="6">
    <mergeCell ref="A6:A8"/>
    <mergeCell ref="B6:D6"/>
    <mergeCell ref="E6:G6"/>
    <mergeCell ref="H6:H8"/>
    <mergeCell ref="B8:D8"/>
    <mergeCell ref="E8:G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" sqref="T6"/>
    </sheetView>
  </sheetViews>
  <sheetFormatPr defaultRowHeight="14.4" x14ac:dyDescent="0.3"/>
  <cols>
    <col min="1" max="1" width="2.8984375" style="24" customWidth="1"/>
    <col min="2" max="9" width="8.796875" style="24"/>
    <col min="10" max="10" width="4" style="24" customWidth="1"/>
    <col min="11" max="16384" width="8.796875" style="24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L42"/>
  <sheetViews>
    <sheetView topLeftCell="A5" workbookViewId="0">
      <selection activeCell="G16" sqref="G16"/>
    </sheetView>
  </sheetViews>
  <sheetFormatPr defaultColWidth="9" defaultRowHeight="15" x14ac:dyDescent="0.25"/>
  <cols>
    <col min="1" max="1" width="11.3984375" style="1" customWidth="1"/>
    <col min="2" max="2" width="16.59765625" style="1" customWidth="1"/>
    <col min="3" max="4" width="13.8984375" style="1" customWidth="1"/>
    <col min="5" max="5" width="9" style="1"/>
    <col min="6" max="6" width="16.59765625" style="1" customWidth="1"/>
    <col min="7" max="8" width="13.8984375" style="1" customWidth="1"/>
    <col min="9" max="9" width="9" style="1"/>
    <col min="10" max="10" width="34.5" style="1" customWidth="1"/>
    <col min="11" max="12" width="3" style="1" bestFit="1" customWidth="1"/>
    <col min="13" max="16384" width="9" style="1"/>
  </cols>
  <sheetData>
    <row r="3" spans="1:12" s="2" customFormat="1" ht="20.100000000000001" customHeight="1" x14ac:dyDescent="0.3">
      <c r="A3" s="7" t="s">
        <v>11</v>
      </c>
      <c r="F3" s="2" t="s">
        <v>12</v>
      </c>
      <c r="I3" s="7" t="s">
        <v>9</v>
      </c>
    </row>
    <row r="4" spans="1:12" ht="15.6" thickBot="1" x14ac:dyDescent="0.3"/>
    <row r="5" spans="1:12" s="2" customFormat="1" ht="20.100000000000001" customHeight="1" x14ac:dyDescent="0.3">
      <c r="A5" s="21" t="s">
        <v>0</v>
      </c>
      <c r="B5" s="18" t="s">
        <v>1</v>
      </c>
      <c r="C5" s="18"/>
      <c r="D5" s="18"/>
      <c r="E5" s="18"/>
      <c r="F5" s="18" t="s">
        <v>7</v>
      </c>
      <c r="G5" s="18"/>
      <c r="H5" s="18"/>
      <c r="I5" s="18"/>
      <c r="J5" s="15" t="s">
        <v>8</v>
      </c>
    </row>
    <row r="6" spans="1:12" s="4" customFormat="1" ht="20.100000000000001" customHeight="1" x14ac:dyDescent="0.3">
      <c r="A6" s="22"/>
      <c r="B6" s="19" t="s">
        <v>36</v>
      </c>
      <c r="C6" s="3" t="s">
        <v>2</v>
      </c>
      <c r="D6" s="3" t="s">
        <v>4</v>
      </c>
      <c r="E6" s="3" t="s">
        <v>5</v>
      </c>
      <c r="F6" s="19" t="s">
        <v>36</v>
      </c>
      <c r="G6" s="3" t="s">
        <v>2</v>
      </c>
      <c r="H6" s="3" t="s">
        <v>4</v>
      </c>
      <c r="I6" s="3" t="s">
        <v>5</v>
      </c>
      <c r="J6" s="16"/>
    </row>
    <row r="7" spans="1:12" s="4" customFormat="1" ht="20.100000000000001" customHeight="1" thickBot="1" x14ac:dyDescent="0.35">
      <c r="A7" s="23"/>
      <c r="B7" s="20"/>
      <c r="C7" s="5" t="s">
        <v>3</v>
      </c>
      <c r="D7" s="5" t="s">
        <v>10</v>
      </c>
      <c r="E7" s="5" t="s">
        <v>6</v>
      </c>
      <c r="F7" s="20"/>
      <c r="G7" s="5" t="s">
        <v>3</v>
      </c>
      <c r="H7" s="5" t="s">
        <v>10</v>
      </c>
      <c r="I7" s="5" t="s">
        <v>6</v>
      </c>
      <c r="J7" s="17"/>
    </row>
    <row r="8" spans="1:12" ht="20.100000000000001" customHeight="1" x14ac:dyDescent="0.25"/>
    <row r="9" spans="1:12" ht="20.100000000000001" customHeight="1" x14ac:dyDescent="0.3">
      <c r="A9" s="6" t="s">
        <v>16</v>
      </c>
      <c r="B9" s="10">
        <v>42709.763888888891</v>
      </c>
      <c r="C9" s="6">
        <v>916251</v>
      </c>
      <c r="D9" s="6">
        <v>123.712</v>
      </c>
      <c r="E9" s="6">
        <v>17</v>
      </c>
      <c r="F9" s="10">
        <v>42710.722222222219</v>
      </c>
      <c r="G9" s="6">
        <v>918558</v>
      </c>
      <c r="H9" s="6">
        <v>147.672</v>
      </c>
      <c r="I9" s="6">
        <v>16.399999999999999</v>
      </c>
      <c r="J9" s="6"/>
      <c r="K9" s="1" t="str">
        <f>IF(H9&lt;E9,"!!!"," ")</f>
        <v xml:space="preserve"> </v>
      </c>
      <c r="L9" s="12" t="str">
        <f>IF(G9&lt;C9,"!!!"," ")</f>
        <v xml:space="preserve"> </v>
      </c>
    </row>
    <row r="10" spans="1:12" ht="20.100000000000001" customHeight="1" x14ac:dyDescent="0.3">
      <c r="A10" s="6" t="s">
        <v>17</v>
      </c>
      <c r="B10" s="10">
        <v>42710.732638888891</v>
      </c>
      <c r="C10" s="6">
        <v>918583</v>
      </c>
      <c r="D10" s="6">
        <v>147.672</v>
      </c>
      <c r="E10" s="6">
        <v>17.399999999999999</v>
      </c>
      <c r="F10" s="10">
        <v>42711.666666666664</v>
      </c>
      <c r="G10" s="6">
        <v>920795</v>
      </c>
      <c r="H10" s="6">
        <v>157.77199999999999</v>
      </c>
      <c r="I10" s="6">
        <v>1</v>
      </c>
      <c r="J10" s="6" t="s">
        <v>46</v>
      </c>
      <c r="K10" s="1" t="str">
        <f t="shared" ref="K10:K30" si="0">IF(H10&lt;E10,"!!!"," ")</f>
        <v xml:space="preserve"> </v>
      </c>
      <c r="L10" s="12" t="str">
        <f t="shared" ref="L10:L30" si="1">IF(G10&lt;C10,"!!!"," ")</f>
        <v xml:space="preserve"> </v>
      </c>
    </row>
    <row r="11" spans="1:12" ht="20.100000000000001" customHeight="1" x14ac:dyDescent="0.3">
      <c r="A11" s="6" t="s">
        <v>18</v>
      </c>
      <c r="B11" s="10">
        <v>42711.729166666664</v>
      </c>
      <c r="C11" s="6">
        <v>920975</v>
      </c>
      <c r="D11" s="6">
        <v>157.77199999999999</v>
      </c>
      <c r="E11" s="6">
        <v>17.8</v>
      </c>
      <c r="F11" s="10">
        <v>42712.71875</v>
      </c>
      <c r="G11" s="6">
        <v>923345</v>
      </c>
      <c r="H11" s="6">
        <v>175.50399999999999</v>
      </c>
      <c r="I11" s="6">
        <v>11.5</v>
      </c>
      <c r="J11" s="6"/>
      <c r="K11" s="1" t="str">
        <f t="shared" si="0"/>
        <v xml:space="preserve"> </v>
      </c>
      <c r="L11" s="12" t="str">
        <f t="shared" si="1"/>
        <v xml:space="preserve"> </v>
      </c>
    </row>
    <row r="12" spans="1:12" ht="20.100000000000001" customHeight="1" x14ac:dyDescent="0.3">
      <c r="A12" s="6" t="s">
        <v>50</v>
      </c>
      <c r="B12" s="10">
        <v>42712.732638888891</v>
      </c>
      <c r="C12" s="6">
        <v>923382</v>
      </c>
      <c r="D12" s="6">
        <v>175.51</v>
      </c>
      <c r="E12" s="6">
        <v>17.5</v>
      </c>
      <c r="F12" s="107">
        <v>42712.595833333333</v>
      </c>
      <c r="G12" s="6">
        <v>925451</v>
      </c>
      <c r="H12" s="6">
        <v>190.81800000000001</v>
      </c>
      <c r="I12" s="6">
        <v>6</v>
      </c>
      <c r="J12" s="6"/>
      <c r="K12" s="1" t="str">
        <f t="shared" si="0"/>
        <v xml:space="preserve"> </v>
      </c>
      <c r="L12" s="12" t="str">
        <f t="shared" si="1"/>
        <v xml:space="preserve"> </v>
      </c>
    </row>
    <row r="13" spans="1:12" ht="20.100000000000001" customHeight="1" x14ac:dyDescent="0.3">
      <c r="A13" s="6" t="s">
        <v>61</v>
      </c>
      <c r="B13" s="10">
        <v>42713.763888888891</v>
      </c>
      <c r="C13" s="6">
        <v>925852</v>
      </c>
      <c r="D13" s="6">
        <v>190.81800000000001</v>
      </c>
      <c r="E13" s="6">
        <v>17</v>
      </c>
      <c r="F13" s="10">
        <v>42714.673611111109</v>
      </c>
      <c r="G13" s="6">
        <v>928036</v>
      </c>
      <c r="H13" s="6">
        <v>211.083</v>
      </c>
      <c r="I13" s="6">
        <v>10</v>
      </c>
      <c r="J13" s="6"/>
      <c r="K13" s="1" t="str">
        <f t="shared" si="0"/>
        <v xml:space="preserve"> </v>
      </c>
      <c r="L13" s="12" t="str">
        <f t="shared" si="1"/>
        <v xml:space="preserve"> </v>
      </c>
    </row>
    <row r="14" spans="1:12" ht="20.100000000000001" customHeight="1" x14ac:dyDescent="0.3">
      <c r="A14" s="6" t="s">
        <v>63</v>
      </c>
      <c r="B14" s="10">
        <v>42714.681944444441</v>
      </c>
      <c r="C14" s="6">
        <v>928058</v>
      </c>
      <c r="D14" s="6">
        <v>211.083</v>
      </c>
      <c r="E14" s="6">
        <v>17.5</v>
      </c>
      <c r="F14" s="13">
        <v>42715.759722222225</v>
      </c>
      <c r="G14" s="6">
        <v>930474</v>
      </c>
      <c r="H14" s="6">
        <v>235.29900000000001</v>
      </c>
      <c r="I14" s="6">
        <v>15.3</v>
      </c>
      <c r="J14" s="6" t="s">
        <v>73</v>
      </c>
      <c r="K14" s="1" t="str">
        <f t="shared" si="0"/>
        <v xml:space="preserve"> </v>
      </c>
      <c r="L14" s="12" t="str">
        <f t="shared" si="1"/>
        <v xml:space="preserve"> </v>
      </c>
    </row>
    <row r="15" spans="1:12" ht="20.100000000000001" customHeight="1" x14ac:dyDescent="0.3">
      <c r="A15" s="6" t="s">
        <v>64</v>
      </c>
      <c r="B15" s="10">
        <v>42715.770138888889</v>
      </c>
      <c r="C15" s="6">
        <v>930500</v>
      </c>
      <c r="D15" s="6">
        <v>235.29900000000001</v>
      </c>
      <c r="E15" s="6">
        <v>17.399999999999999</v>
      </c>
      <c r="F15" s="10">
        <v>42716.784722222219</v>
      </c>
      <c r="G15" s="6">
        <v>932917</v>
      </c>
      <c r="H15" s="6">
        <v>259.63099999999997</v>
      </c>
      <c r="I15" s="6">
        <v>16.600000000000001</v>
      </c>
      <c r="J15" s="6" t="s">
        <v>76</v>
      </c>
      <c r="K15" s="1" t="str">
        <f t="shared" si="0"/>
        <v xml:space="preserve"> </v>
      </c>
      <c r="L15" s="12" t="str">
        <f t="shared" si="1"/>
        <v xml:space="preserve"> </v>
      </c>
    </row>
    <row r="16" spans="1:12" ht="20.100000000000001" customHeight="1" x14ac:dyDescent="0.3">
      <c r="A16" s="6" t="s">
        <v>65</v>
      </c>
      <c r="B16" s="10">
        <v>42716.791666666664</v>
      </c>
      <c r="C16" s="6">
        <v>932940</v>
      </c>
      <c r="D16" s="6">
        <v>259.637</v>
      </c>
      <c r="E16" s="6">
        <v>17.5</v>
      </c>
      <c r="F16" s="10">
        <v>42717.817361111112</v>
      </c>
      <c r="G16" s="6">
        <v>935396</v>
      </c>
      <c r="H16" s="6">
        <v>281.85199999999998</v>
      </c>
      <c r="I16" s="6">
        <v>10.8</v>
      </c>
      <c r="J16" s="6" t="s">
        <v>79</v>
      </c>
      <c r="K16" s="1" t="str">
        <f t="shared" si="0"/>
        <v xml:space="preserve"> </v>
      </c>
      <c r="L16" s="12" t="str">
        <f t="shared" si="1"/>
        <v xml:space="preserve"> </v>
      </c>
    </row>
    <row r="17" spans="1:12" ht="20.100000000000001" customHeight="1" x14ac:dyDescent="0.3">
      <c r="A17" s="6" t="s">
        <v>66</v>
      </c>
      <c r="B17" s="10"/>
      <c r="C17" s="6"/>
      <c r="D17" s="6">
        <v>281.85399999999998</v>
      </c>
      <c r="E17" s="6"/>
      <c r="F17" s="6"/>
      <c r="G17" s="6"/>
      <c r="H17" s="6"/>
      <c r="I17" s="6"/>
      <c r="J17" s="6"/>
      <c r="K17" s="1" t="str">
        <f t="shared" si="0"/>
        <v xml:space="preserve"> </v>
      </c>
      <c r="L17" s="12" t="str">
        <f t="shared" si="1"/>
        <v xml:space="preserve"> </v>
      </c>
    </row>
    <row r="18" spans="1:12" ht="20.10000000000000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1" t="str">
        <f t="shared" si="0"/>
        <v xml:space="preserve"> </v>
      </c>
      <c r="L18" s="12" t="str">
        <f t="shared" si="1"/>
        <v xml:space="preserve"> </v>
      </c>
    </row>
    <row r="19" spans="1:12" ht="20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1" t="str">
        <f t="shared" si="0"/>
        <v xml:space="preserve"> </v>
      </c>
      <c r="L19" s="12" t="str">
        <f t="shared" si="1"/>
        <v xml:space="preserve"> </v>
      </c>
    </row>
    <row r="20" spans="1:12" ht="20.100000000000001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1" t="str">
        <f>IF(H20&lt;E20,"!!!"," ")</f>
        <v xml:space="preserve"> </v>
      </c>
      <c r="L20" s="12" t="str">
        <f t="shared" si="1"/>
        <v xml:space="preserve"> </v>
      </c>
    </row>
    <row r="21" spans="1:12" ht="20.100000000000001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1" t="str">
        <f t="shared" si="0"/>
        <v xml:space="preserve"> </v>
      </c>
      <c r="L21" s="12" t="str">
        <f t="shared" si="1"/>
        <v xml:space="preserve"> </v>
      </c>
    </row>
    <row r="22" spans="1:12" ht="20.10000000000000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1" t="str">
        <f t="shared" si="0"/>
        <v xml:space="preserve"> </v>
      </c>
      <c r="L22" s="12" t="str">
        <f t="shared" si="1"/>
        <v xml:space="preserve"> </v>
      </c>
    </row>
    <row r="23" spans="1:12" ht="20.100000000000001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1" t="str">
        <f t="shared" si="0"/>
        <v xml:space="preserve"> </v>
      </c>
      <c r="L23" s="12" t="str">
        <f t="shared" si="1"/>
        <v xml:space="preserve"> </v>
      </c>
    </row>
    <row r="24" spans="1:12" ht="20.100000000000001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1" t="str">
        <f t="shared" si="0"/>
        <v xml:space="preserve"> </v>
      </c>
      <c r="L24" s="12" t="str">
        <f t="shared" si="1"/>
        <v xml:space="preserve"> </v>
      </c>
    </row>
    <row r="25" spans="1:12" ht="20.10000000000000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1" t="str">
        <f t="shared" si="0"/>
        <v xml:space="preserve"> </v>
      </c>
      <c r="L25" s="12" t="str">
        <f t="shared" si="1"/>
        <v xml:space="preserve"> </v>
      </c>
    </row>
    <row r="26" spans="1:12" ht="20.100000000000001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1" t="str">
        <f t="shared" si="0"/>
        <v xml:space="preserve"> </v>
      </c>
      <c r="L26" s="12" t="str">
        <f t="shared" si="1"/>
        <v xml:space="preserve"> </v>
      </c>
    </row>
    <row r="27" spans="1:12" ht="20.100000000000001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1" t="str">
        <f t="shared" si="0"/>
        <v xml:space="preserve"> </v>
      </c>
      <c r="L27" s="12" t="str">
        <f t="shared" si="1"/>
        <v xml:space="preserve"> </v>
      </c>
    </row>
    <row r="28" spans="1:12" ht="20.100000000000001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1" t="str">
        <f t="shared" si="0"/>
        <v xml:space="preserve"> </v>
      </c>
      <c r="L28" s="12" t="str">
        <f t="shared" si="1"/>
        <v xml:space="preserve"> </v>
      </c>
    </row>
    <row r="29" spans="1:12" ht="20.100000000000001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1" t="str">
        <f t="shared" si="0"/>
        <v xml:space="preserve"> </v>
      </c>
      <c r="L29" s="12" t="str">
        <f t="shared" si="1"/>
        <v xml:space="preserve"> </v>
      </c>
    </row>
    <row r="30" spans="1:12" ht="20.100000000000001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1" t="str">
        <f t="shared" si="0"/>
        <v xml:space="preserve"> </v>
      </c>
      <c r="L30" s="12" t="str">
        <f t="shared" si="1"/>
        <v xml:space="preserve"> </v>
      </c>
    </row>
    <row r="31" spans="1:12" ht="20.100000000000001" customHeight="1" x14ac:dyDescent="0.25"/>
    <row r="32" spans="1:1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</sheetData>
  <mergeCells count="6">
    <mergeCell ref="J5:J7"/>
    <mergeCell ref="B5:E5"/>
    <mergeCell ref="B6:B7"/>
    <mergeCell ref="A5:A7"/>
    <mergeCell ref="F5:I5"/>
    <mergeCell ref="F6:F7"/>
  </mergeCells>
  <pageMargins left="0.45" right="0.2" top="0.68" bottom="0.27" header="0.3" footer="0.16"/>
  <pageSetup paperSize="9" scale="95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2"/>
  <sheetViews>
    <sheetView topLeftCell="A4" workbookViewId="0">
      <selection activeCell="F12" sqref="F12"/>
    </sheetView>
  </sheetViews>
  <sheetFormatPr defaultColWidth="9" defaultRowHeight="15" x14ac:dyDescent="0.25"/>
  <cols>
    <col min="1" max="1" width="11.3984375" style="1" customWidth="1"/>
    <col min="2" max="2" width="16.59765625" style="1" customWidth="1"/>
    <col min="3" max="4" width="13.8984375" style="1" customWidth="1"/>
    <col min="5" max="5" width="9" style="1"/>
    <col min="6" max="6" width="16.59765625" style="1" customWidth="1"/>
    <col min="7" max="8" width="13.8984375" style="1" customWidth="1"/>
    <col min="9" max="9" width="9" style="1"/>
    <col min="10" max="10" width="31.5" style="1" customWidth="1"/>
    <col min="11" max="12" width="3" style="1" bestFit="1" customWidth="1"/>
    <col min="13" max="16384" width="9" style="1"/>
  </cols>
  <sheetData>
    <row r="3" spans="1:12" s="2" customFormat="1" ht="20.100000000000001" customHeight="1" x14ac:dyDescent="0.3">
      <c r="A3" s="7" t="s">
        <v>11</v>
      </c>
      <c r="F3" s="2" t="s">
        <v>13</v>
      </c>
      <c r="I3" s="7" t="s">
        <v>9</v>
      </c>
    </row>
    <row r="4" spans="1:12" ht="15.6" thickBot="1" x14ac:dyDescent="0.3"/>
    <row r="5" spans="1:12" s="2" customFormat="1" ht="20.100000000000001" customHeight="1" x14ac:dyDescent="0.3">
      <c r="A5" s="21" t="s">
        <v>0</v>
      </c>
      <c r="B5" s="18" t="s">
        <v>1</v>
      </c>
      <c r="C5" s="18"/>
      <c r="D5" s="18"/>
      <c r="E5" s="18"/>
      <c r="F5" s="18" t="s">
        <v>7</v>
      </c>
      <c r="G5" s="18"/>
      <c r="H5" s="18"/>
      <c r="I5" s="18"/>
      <c r="J5" s="15" t="s">
        <v>8</v>
      </c>
    </row>
    <row r="6" spans="1:12" s="4" customFormat="1" ht="20.100000000000001" customHeight="1" x14ac:dyDescent="0.3">
      <c r="A6" s="22"/>
      <c r="B6" s="19" t="s">
        <v>36</v>
      </c>
      <c r="C6" s="3" t="s">
        <v>2</v>
      </c>
      <c r="D6" s="3" t="s">
        <v>4</v>
      </c>
      <c r="E6" s="3" t="s">
        <v>5</v>
      </c>
      <c r="F6" s="19" t="s">
        <v>36</v>
      </c>
      <c r="G6" s="3" t="s">
        <v>2</v>
      </c>
      <c r="H6" s="3" t="s">
        <v>4</v>
      </c>
      <c r="I6" s="3" t="s">
        <v>5</v>
      </c>
      <c r="J6" s="16"/>
    </row>
    <row r="7" spans="1:12" s="4" customFormat="1" ht="20.100000000000001" customHeight="1" thickBot="1" x14ac:dyDescent="0.35">
      <c r="A7" s="23"/>
      <c r="B7" s="20"/>
      <c r="C7" s="5" t="s">
        <v>3</v>
      </c>
      <c r="D7" s="5" t="s">
        <v>10</v>
      </c>
      <c r="E7" s="5" t="s">
        <v>6</v>
      </c>
      <c r="F7" s="20"/>
      <c r="G7" s="5" t="s">
        <v>3</v>
      </c>
      <c r="H7" s="5" t="s">
        <v>10</v>
      </c>
      <c r="I7" s="5" t="s">
        <v>6</v>
      </c>
      <c r="J7" s="17"/>
    </row>
    <row r="8" spans="1:12" ht="20.100000000000001" customHeight="1" x14ac:dyDescent="0.25"/>
    <row r="9" spans="1:12" ht="20.100000000000001" customHeight="1" x14ac:dyDescent="0.3">
      <c r="A9" s="6" t="s">
        <v>14</v>
      </c>
      <c r="B9" s="10">
        <v>42709.763888888891</v>
      </c>
      <c r="C9" s="6">
        <v>916251</v>
      </c>
      <c r="D9" s="6">
        <v>0.30199999999999999</v>
      </c>
      <c r="E9" s="6">
        <v>17</v>
      </c>
      <c r="F9" s="10">
        <v>42710.722222222219</v>
      </c>
      <c r="G9" s="6">
        <v>918558</v>
      </c>
      <c r="H9" s="6">
        <v>23.114000000000001</v>
      </c>
      <c r="I9" s="6">
        <v>17.100000000000001</v>
      </c>
      <c r="J9" s="6"/>
      <c r="K9" s="1" t="str">
        <f>IF(H9&lt;E9,"!!!"," ")</f>
        <v xml:space="preserve"> </v>
      </c>
      <c r="L9" s="12" t="str">
        <f>IF(G9&lt;C9,"!!!"," ")</f>
        <v xml:space="preserve"> </v>
      </c>
    </row>
    <row r="10" spans="1:12" ht="20.100000000000001" customHeight="1" x14ac:dyDescent="0.3">
      <c r="A10" s="6" t="s">
        <v>15</v>
      </c>
      <c r="B10" s="10">
        <v>42710.732638888891</v>
      </c>
      <c r="C10" s="6">
        <v>918583</v>
      </c>
      <c r="D10" s="6">
        <v>23.114000000000001</v>
      </c>
      <c r="E10" s="6">
        <v>17.399999999999999</v>
      </c>
      <c r="F10" s="10">
        <v>42711.71875</v>
      </c>
      <c r="G10" s="6">
        <v>920949</v>
      </c>
      <c r="H10" s="6">
        <v>47.033999999999999</v>
      </c>
      <c r="I10" s="6">
        <v>18</v>
      </c>
      <c r="J10" s="11" t="s">
        <v>59</v>
      </c>
      <c r="K10" s="1" t="str">
        <f t="shared" ref="K10:K30" si="0">IF(H10&lt;E10,"!!!"," ")</f>
        <v xml:space="preserve"> </v>
      </c>
      <c r="L10" s="12" t="str">
        <f t="shared" ref="L10:L30" si="1">IF(G10&lt;C10,"!!!"," ")</f>
        <v xml:space="preserve"> </v>
      </c>
    </row>
    <row r="11" spans="1:12" ht="20.100000000000001" customHeight="1" x14ac:dyDescent="0.3">
      <c r="A11" s="6" t="s">
        <v>19</v>
      </c>
      <c r="B11" s="10">
        <v>42711.729166666664</v>
      </c>
      <c r="C11" s="6">
        <v>920975</v>
      </c>
      <c r="D11" s="6">
        <v>47.033999999999999</v>
      </c>
      <c r="E11" s="6">
        <v>17.2</v>
      </c>
      <c r="F11" s="10">
        <v>42712.71875</v>
      </c>
      <c r="G11" s="6">
        <v>923345</v>
      </c>
      <c r="H11" s="6">
        <v>69.427000000000007</v>
      </c>
      <c r="I11" s="6">
        <v>16.5</v>
      </c>
      <c r="J11" s="6"/>
      <c r="K11" s="1" t="str">
        <f t="shared" si="0"/>
        <v xml:space="preserve"> </v>
      </c>
      <c r="L11" s="12" t="str">
        <f t="shared" si="1"/>
        <v xml:space="preserve"> </v>
      </c>
    </row>
    <row r="12" spans="1:12" ht="20.100000000000001" customHeight="1" x14ac:dyDescent="0.3">
      <c r="A12" s="6" t="s">
        <v>51</v>
      </c>
      <c r="B12" s="10">
        <v>42712.732638888891</v>
      </c>
      <c r="C12" s="6">
        <v>923382</v>
      </c>
      <c r="D12" s="6">
        <v>69.444999999999993</v>
      </c>
      <c r="E12" s="6">
        <v>17.5</v>
      </c>
      <c r="F12" s="10">
        <v>42713.756944444445</v>
      </c>
      <c r="G12" s="6">
        <v>925839</v>
      </c>
      <c r="H12" s="6">
        <v>93.644999999999996</v>
      </c>
      <c r="I12" s="6">
        <v>17.5</v>
      </c>
      <c r="J12" s="6"/>
      <c r="K12" s="1" t="str">
        <f t="shared" si="0"/>
        <v xml:space="preserve"> </v>
      </c>
      <c r="L12" s="12" t="str">
        <f t="shared" si="1"/>
        <v xml:space="preserve"> </v>
      </c>
    </row>
    <row r="13" spans="1:12" ht="20.100000000000001" customHeight="1" x14ac:dyDescent="0.3">
      <c r="A13" s="6" t="s">
        <v>62</v>
      </c>
      <c r="B13" s="10">
        <v>42713.763888888891</v>
      </c>
      <c r="C13" s="6">
        <v>925852</v>
      </c>
      <c r="D13" s="6">
        <v>93.644999999999996</v>
      </c>
      <c r="E13" s="6">
        <v>17</v>
      </c>
      <c r="F13" s="10">
        <v>42714.673611111109</v>
      </c>
      <c r="G13" s="6">
        <v>928036</v>
      </c>
      <c r="H13" s="6">
        <v>114.36199999999999</v>
      </c>
      <c r="I13" s="6">
        <v>16.899999999999999</v>
      </c>
      <c r="J13" s="6"/>
      <c r="K13" s="1" t="str">
        <f t="shared" si="0"/>
        <v xml:space="preserve"> </v>
      </c>
      <c r="L13" s="12" t="str">
        <f t="shared" si="1"/>
        <v xml:space="preserve"> </v>
      </c>
    </row>
    <row r="14" spans="1:12" ht="20.100000000000001" customHeight="1" x14ac:dyDescent="0.3">
      <c r="A14" s="6" t="s">
        <v>67</v>
      </c>
      <c r="B14" s="10">
        <v>42714.681944444441</v>
      </c>
      <c r="C14" s="6">
        <v>928058</v>
      </c>
      <c r="D14" s="6">
        <v>114.36199999999999</v>
      </c>
      <c r="E14" s="6">
        <v>17.5</v>
      </c>
      <c r="F14" s="13">
        <v>42715.759722222225</v>
      </c>
      <c r="G14" s="6">
        <v>930474</v>
      </c>
      <c r="H14" s="6">
        <v>137.74100000000001</v>
      </c>
      <c r="I14" s="6">
        <v>17.3</v>
      </c>
      <c r="J14" s="6"/>
      <c r="K14" s="1" t="str">
        <f t="shared" si="0"/>
        <v xml:space="preserve"> </v>
      </c>
      <c r="L14" s="12" t="str">
        <f t="shared" si="1"/>
        <v xml:space="preserve"> </v>
      </c>
    </row>
    <row r="15" spans="1:12" ht="20.100000000000001" customHeight="1" x14ac:dyDescent="0.3">
      <c r="A15" s="6" t="s">
        <v>68</v>
      </c>
      <c r="B15" s="10">
        <v>42715.770138888889</v>
      </c>
      <c r="C15" s="6">
        <v>930500</v>
      </c>
      <c r="D15" s="6">
        <v>137.74100000000001</v>
      </c>
      <c r="E15" s="6">
        <v>17</v>
      </c>
      <c r="F15" s="10">
        <v>42716.784722222219</v>
      </c>
      <c r="G15" s="6">
        <v>932917</v>
      </c>
      <c r="H15" s="6">
        <v>160.357</v>
      </c>
      <c r="I15" s="6">
        <v>17</v>
      </c>
      <c r="J15" s="6" t="s">
        <v>77</v>
      </c>
      <c r="K15" s="1" t="str">
        <f t="shared" si="0"/>
        <v xml:space="preserve"> </v>
      </c>
      <c r="L15" s="12" t="str">
        <f t="shared" si="1"/>
        <v xml:space="preserve"> </v>
      </c>
    </row>
    <row r="16" spans="1:12" ht="20.100000000000001" customHeight="1" x14ac:dyDescent="0.3">
      <c r="A16" s="6" t="s">
        <v>69</v>
      </c>
      <c r="B16" s="10">
        <v>42716.791666666664</v>
      </c>
      <c r="C16" s="6">
        <v>932940</v>
      </c>
      <c r="D16" s="6">
        <v>160.36000000000001</v>
      </c>
      <c r="E16" s="6">
        <v>17.5</v>
      </c>
      <c r="F16" s="10">
        <v>42717.817361111112</v>
      </c>
      <c r="G16" s="6">
        <v>935396</v>
      </c>
      <c r="H16" s="6">
        <v>183.72900000000001</v>
      </c>
      <c r="I16" s="6">
        <v>17</v>
      </c>
      <c r="J16" s="6" t="s">
        <v>78</v>
      </c>
      <c r="K16" s="1" t="str">
        <f t="shared" si="0"/>
        <v xml:space="preserve"> </v>
      </c>
      <c r="L16" s="12" t="str">
        <f t="shared" si="1"/>
        <v xml:space="preserve"> </v>
      </c>
    </row>
    <row r="17" spans="1:12" ht="20.100000000000001" customHeight="1" x14ac:dyDescent="0.3">
      <c r="A17" s="6" t="s">
        <v>70</v>
      </c>
      <c r="B17" s="10"/>
      <c r="C17" s="6"/>
      <c r="D17" s="6">
        <v>183.73</v>
      </c>
      <c r="E17" s="6"/>
      <c r="F17" s="6"/>
      <c r="G17" s="6"/>
      <c r="H17" s="6"/>
      <c r="I17" s="6"/>
      <c r="J17" s="6"/>
      <c r="K17" s="1" t="str">
        <f t="shared" si="0"/>
        <v xml:space="preserve"> </v>
      </c>
      <c r="L17" s="12" t="str">
        <f t="shared" si="1"/>
        <v xml:space="preserve"> </v>
      </c>
    </row>
    <row r="18" spans="1:12" ht="20.100000000000001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1" t="str">
        <f t="shared" si="0"/>
        <v xml:space="preserve"> </v>
      </c>
      <c r="L18" s="12" t="str">
        <f t="shared" si="1"/>
        <v xml:space="preserve"> </v>
      </c>
    </row>
    <row r="19" spans="1:12" ht="20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1" t="str">
        <f t="shared" si="0"/>
        <v xml:space="preserve"> </v>
      </c>
      <c r="L19" s="12" t="str">
        <f t="shared" si="1"/>
        <v xml:space="preserve"> </v>
      </c>
    </row>
    <row r="20" spans="1:12" ht="20.100000000000001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1" t="str">
        <f>IF(H20&lt;E20,"!!!"," ")</f>
        <v xml:space="preserve"> </v>
      </c>
      <c r="L20" s="12" t="str">
        <f t="shared" si="1"/>
        <v xml:space="preserve"> </v>
      </c>
    </row>
    <row r="21" spans="1:12" ht="20.100000000000001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1" t="str">
        <f t="shared" si="0"/>
        <v xml:space="preserve"> </v>
      </c>
      <c r="L21" s="12" t="str">
        <f t="shared" si="1"/>
        <v xml:space="preserve"> </v>
      </c>
    </row>
    <row r="22" spans="1:12" ht="20.10000000000000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1" t="str">
        <f t="shared" si="0"/>
        <v xml:space="preserve"> </v>
      </c>
      <c r="L22" s="12" t="str">
        <f t="shared" si="1"/>
        <v xml:space="preserve"> </v>
      </c>
    </row>
    <row r="23" spans="1:12" ht="20.100000000000001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1" t="str">
        <f t="shared" si="0"/>
        <v xml:space="preserve"> </v>
      </c>
      <c r="L23" s="12" t="str">
        <f t="shared" si="1"/>
        <v xml:space="preserve"> </v>
      </c>
    </row>
    <row r="24" spans="1:12" ht="20.100000000000001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1" t="str">
        <f t="shared" si="0"/>
        <v xml:space="preserve"> </v>
      </c>
      <c r="L24" s="12" t="str">
        <f t="shared" si="1"/>
        <v xml:space="preserve"> </v>
      </c>
    </row>
    <row r="25" spans="1:12" ht="20.10000000000000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1" t="str">
        <f t="shared" si="0"/>
        <v xml:space="preserve"> </v>
      </c>
      <c r="L25" s="12" t="str">
        <f t="shared" si="1"/>
        <v xml:space="preserve"> </v>
      </c>
    </row>
    <row r="26" spans="1:12" ht="20.100000000000001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1" t="str">
        <f t="shared" si="0"/>
        <v xml:space="preserve"> </v>
      </c>
      <c r="L26" s="12" t="str">
        <f t="shared" si="1"/>
        <v xml:space="preserve"> </v>
      </c>
    </row>
    <row r="27" spans="1:12" ht="20.100000000000001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1" t="str">
        <f t="shared" si="0"/>
        <v xml:space="preserve"> </v>
      </c>
      <c r="L27" s="12" t="str">
        <f t="shared" si="1"/>
        <v xml:space="preserve"> </v>
      </c>
    </row>
    <row r="28" spans="1:12" ht="20.100000000000001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1" t="str">
        <f t="shared" si="0"/>
        <v xml:space="preserve"> </v>
      </c>
      <c r="L28" s="12" t="str">
        <f t="shared" si="1"/>
        <v xml:space="preserve"> </v>
      </c>
    </row>
    <row r="29" spans="1:12" ht="20.100000000000001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1" t="str">
        <f t="shared" si="0"/>
        <v xml:space="preserve"> </v>
      </c>
      <c r="L29" s="12" t="str">
        <f t="shared" si="1"/>
        <v xml:space="preserve"> </v>
      </c>
    </row>
    <row r="30" spans="1:12" ht="20.100000000000001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1" t="str">
        <f t="shared" si="0"/>
        <v xml:space="preserve"> </v>
      </c>
      <c r="L30" s="12" t="str">
        <f t="shared" si="1"/>
        <v xml:space="preserve"> </v>
      </c>
    </row>
    <row r="31" spans="1:12" ht="20.100000000000001" customHeight="1" x14ac:dyDescent="0.25"/>
    <row r="32" spans="1:1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</sheetData>
  <mergeCells count="6">
    <mergeCell ref="A5:A7"/>
    <mergeCell ref="B5:E5"/>
    <mergeCell ref="F5:I5"/>
    <mergeCell ref="J5:J7"/>
    <mergeCell ref="B6:B7"/>
    <mergeCell ref="F6:F7"/>
  </mergeCells>
  <pageMargins left="0.45" right="0.2" top="0.68" bottom="0.27" header="0.3" footer="0.16"/>
  <pageSetup paperSize="9" scale="9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8" workbookViewId="0">
      <selection activeCell="D27" sqref="D27"/>
    </sheetView>
  </sheetViews>
  <sheetFormatPr defaultRowHeight="15.6" x14ac:dyDescent="0.3"/>
  <cols>
    <col min="1" max="1" width="15.8984375" customWidth="1"/>
    <col min="2" max="2" width="33.3984375" bestFit="1" customWidth="1"/>
    <col min="4" max="4" width="23.09765625" customWidth="1"/>
  </cols>
  <sheetData>
    <row r="1" spans="1:7" x14ac:dyDescent="0.3">
      <c r="A1" s="8" t="s">
        <v>28</v>
      </c>
      <c r="F1" t="s">
        <v>33</v>
      </c>
    </row>
    <row r="2" spans="1:7" x14ac:dyDescent="0.3">
      <c r="A2" s="8" t="s">
        <v>29</v>
      </c>
      <c r="B2" s="8" t="s">
        <v>30</v>
      </c>
      <c r="C2" s="8" t="s">
        <v>31</v>
      </c>
      <c r="D2" s="8" t="s">
        <v>32</v>
      </c>
      <c r="F2" t="s">
        <v>20</v>
      </c>
    </row>
    <row r="3" spans="1:7" x14ac:dyDescent="0.3">
      <c r="A3" s="9">
        <v>42709.75</v>
      </c>
      <c r="B3" t="s">
        <v>35</v>
      </c>
      <c r="C3" t="s">
        <v>37</v>
      </c>
      <c r="F3" t="s">
        <v>38</v>
      </c>
    </row>
    <row r="4" spans="1:7" x14ac:dyDescent="0.3">
      <c r="A4" s="9">
        <v>42709.753472222219</v>
      </c>
      <c r="B4" t="s">
        <v>39</v>
      </c>
      <c r="C4" t="s">
        <v>37</v>
      </c>
      <c r="D4" t="s">
        <v>40</v>
      </c>
      <c r="F4" t="s">
        <v>21</v>
      </c>
    </row>
    <row r="5" spans="1:7" x14ac:dyDescent="0.3">
      <c r="A5" s="9">
        <v>42709.767361111109</v>
      </c>
      <c r="B5" t="s">
        <v>41</v>
      </c>
      <c r="C5" t="s">
        <v>37</v>
      </c>
      <c r="D5" t="s">
        <v>42</v>
      </c>
      <c r="F5" t="s">
        <v>22</v>
      </c>
    </row>
    <row r="6" spans="1:7" x14ac:dyDescent="0.3">
      <c r="A6" s="9">
        <v>42710.708333333336</v>
      </c>
      <c r="B6" t="s">
        <v>43</v>
      </c>
      <c r="C6" t="s">
        <v>37</v>
      </c>
      <c r="D6" t="s">
        <v>44</v>
      </c>
      <c r="F6" t="s">
        <v>23</v>
      </c>
    </row>
    <row r="7" spans="1:7" x14ac:dyDescent="0.3">
      <c r="A7" s="9">
        <v>42710.711805555555</v>
      </c>
      <c r="B7" t="s">
        <v>41</v>
      </c>
      <c r="C7" t="s">
        <v>37</v>
      </c>
      <c r="D7" t="s">
        <v>45</v>
      </c>
      <c r="F7" t="s">
        <v>24</v>
      </c>
    </row>
    <row r="8" spans="1:7" x14ac:dyDescent="0.3">
      <c r="A8" s="9">
        <v>42710.725694444445</v>
      </c>
      <c r="B8" t="s">
        <v>35</v>
      </c>
      <c r="C8" t="s">
        <v>37</v>
      </c>
      <c r="F8" t="s">
        <v>25</v>
      </c>
    </row>
    <row r="9" spans="1:7" x14ac:dyDescent="0.3">
      <c r="A9" s="9">
        <v>42711.722222222219</v>
      </c>
      <c r="B9" t="s">
        <v>35</v>
      </c>
      <c r="C9" t="s">
        <v>37</v>
      </c>
      <c r="F9" t="s">
        <v>34</v>
      </c>
    </row>
    <row r="10" spans="1:7" x14ac:dyDescent="0.3">
      <c r="A10" s="9">
        <v>42711.732638888891</v>
      </c>
      <c r="B10" t="s">
        <v>41</v>
      </c>
      <c r="C10" t="s">
        <v>37</v>
      </c>
      <c r="D10" t="s">
        <v>47</v>
      </c>
      <c r="F10" t="s">
        <v>26</v>
      </c>
    </row>
    <row r="11" spans="1:7" x14ac:dyDescent="0.3">
      <c r="A11" s="9">
        <v>42712.604166666664</v>
      </c>
      <c r="B11" t="s">
        <v>43</v>
      </c>
      <c r="C11" t="s">
        <v>37</v>
      </c>
      <c r="D11" t="s">
        <v>48</v>
      </c>
      <c r="F11" t="s">
        <v>27</v>
      </c>
    </row>
    <row r="12" spans="1:7" x14ac:dyDescent="0.3">
      <c r="A12" s="9">
        <v>42712.647916666669</v>
      </c>
      <c r="B12" t="s">
        <v>43</v>
      </c>
      <c r="C12" t="s">
        <v>37</v>
      </c>
      <c r="D12" t="s">
        <v>55</v>
      </c>
      <c r="F12" t="s">
        <v>71</v>
      </c>
    </row>
    <row r="13" spans="1:7" x14ac:dyDescent="0.3">
      <c r="A13" s="9">
        <v>42712.649305555555</v>
      </c>
      <c r="B13" t="s">
        <v>41</v>
      </c>
      <c r="C13" t="s">
        <v>37</v>
      </c>
      <c r="D13" t="s">
        <v>56</v>
      </c>
    </row>
    <row r="14" spans="1:7" x14ac:dyDescent="0.3">
      <c r="A14" s="9">
        <v>42712.694444444445</v>
      </c>
      <c r="B14" t="s">
        <v>43</v>
      </c>
      <c r="C14" t="s">
        <v>37</v>
      </c>
      <c r="D14" t="s">
        <v>57</v>
      </c>
    </row>
    <row r="15" spans="1:7" x14ac:dyDescent="0.3">
      <c r="A15" s="9">
        <v>42712.71875</v>
      </c>
      <c r="B15" t="s">
        <v>35</v>
      </c>
      <c r="C15" t="s">
        <v>37</v>
      </c>
      <c r="G15" t="s">
        <v>52</v>
      </c>
    </row>
    <row r="16" spans="1:7" x14ac:dyDescent="0.3">
      <c r="A16" s="9">
        <v>42712.722222222219</v>
      </c>
      <c r="B16" t="s">
        <v>39</v>
      </c>
      <c r="C16" t="s">
        <v>37</v>
      </c>
      <c r="D16" t="s">
        <v>58</v>
      </c>
      <c r="G16" t="s">
        <v>53</v>
      </c>
    </row>
    <row r="17" spans="1:7" x14ac:dyDescent="0.3">
      <c r="A17" s="9">
        <v>42713.59375</v>
      </c>
      <c r="B17" t="s">
        <v>43</v>
      </c>
      <c r="C17" t="s">
        <v>49</v>
      </c>
      <c r="D17" t="s">
        <v>60</v>
      </c>
      <c r="G17" t="s">
        <v>54</v>
      </c>
    </row>
    <row r="18" spans="1:7" x14ac:dyDescent="0.3">
      <c r="A18" s="9">
        <v>42713.760416666664</v>
      </c>
      <c r="B18" t="s">
        <v>35</v>
      </c>
      <c r="C18" t="s">
        <v>37</v>
      </c>
    </row>
    <row r="19" spans="1:7" x14ac:dyDescent="0.3">
      <c r="A19" s="10">
        <v>42714.677083333336</v>
      </c>
      <c r="B19" t="s">
        <v>35</v>
      </c>
      <c r="C19" t="s">
        <v>37</v>
      </c>
    </row>
    <row r="20" spans="1:7" x14ac:dyDescent="0.3">
      <c r="A20" s="9">
        <v>42715.75</v>
      </c>
      <c r="B20" t="s">
        <v>43</v>
      </c>
      <c r="C20" t="s">
        <v>37</v>
      </c>
      <c r="D20" t="s">
        <v>72</v>
      </c>
    </row>
    <row r="21" spans="1:7" x14ac:dyDescent="0.3">
      <c r="A21" s="10">
        <v>42715.767361111109</v>
      </c>
      <c r="B21" t="s">
        <v>35</v>
      </c>
      <c r="C21" t="s">
        <v>37</v>
      </c>
    </row>
    <row r="22" spans="1:7" x14ac:dyDescent="0.3">
      <c r="A22" s="9">
        <v>42715.805555555555</v>
      </c>
      <c r="B22" t="s">
        <v>74</v>
      </c>
      <c r="C22" t="s">
        <v>37</v>
      </c>
      <c r="D22" t="s">
        <v>75</v>
      </c>
    </row>
    <row r="23" spans="1:7" x14ac:dyDescent="0.3">
      <c r="A23" s="14">
        <v>42716.78125</v>
      </c>
      <c r="B23" t="s">
        <v>35</v>
      </c>
      <c r="C23" t="s">
        <v>37</v>
      </c>
    </row>
    <row r="24" spans="1:7" x14ac:dyDescent="0.3">
      <c r="A24" s="14">
        <v>42716.78125</v>
      </c>
      <c r="B24" t="s">
        <v>39</v>
      </c>
      <c r="C24" t="s">
        <v>37</v>
      </c>
      <c r="D24" t="s">
        <v>58</v>
      </c>
    </row>
    <row r="25" spans="1:7" x14ac:dyDescent="0.3">
      <c r="A25" s="14">
        <v>42717.826388888891</v>
      </c>
      <c r="B25" t="s">
        <v>35</v>
      </c>
      <c r="C25" t="s">
        <v>37</v>
      </c>
    </row>
    <row r="26" spans="1:7" x14ac:dyDescent="0.3">
      <c r="A26" s="14">
        <v>42717.826388888891</v>
      </c>
      <c r="B26" t="s">
        <v>39</v>
      </c>
      <c r="C26" t="s">
        <v>37</v>
      </c>
      <c r="D26" t="s">
        <v>80</v>
      </c>
    </row>
  </sheetData>
  <pageMargins left="0.511811024" right="0.511811024" top="0.78740157499999996" bottom="0.78740157499999996" header="0.31496062000000002" footer="0.31496062000000002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</vt:i4>
      </vt:variant>
    </vt:vector>
  </HeadingPairs>
  <TitlesOfParts>
    <vt:vector size="11" baseType="lpstr">
      <vt:lpstr>Gravimetria</vt:lpstr>
      <vt:lpstr>Brancos</vt:lpstr>
      <vt:lpstr>Plots</vt:lpstr>
      <vt:lpstr>AFG</vt:lpstr>
      <vt:lpstr>quartzoPM25</vt:lpstr>
      <vt:lpstr>procedimentos</vt:lpstr>
      <vt:lpstr>Plan1</vt:lpstr>
      <vt:lpstr>Plan2</vt:lpstr>
      <vt:lpstr>Plan3</vt:lpstr>
      <vt:lpstr>AFG!Area_de_impressao</vt:lpstr>
      <vt:lpstr>quartzoPM25!Area_de_impressao</vt:lpstr>
    </vt:vector>
  </TitlesOfParts>
  <Company>Universidade de Sao Paulo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Epsilon 5</dc:creator>
  <cp:lastModifiedBy>Ana Lúcia Matos Loureiro</cp:lastModifiedBy>
  <cp:lastPrinted>2016-12-02T12:11:38Z</cp:lastPrinted>
  <dcterms:created xsi:type="dcterms:W3CDTF">2016-12-02T11:53:25Z</dcterms:created>
  <dcterms:modified xsi:type="dcterms:W3CDTF">2016-12-16T13:15:44Z</dcterms:modified>
</cp:coreProperties>
</file>