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65" windowHeight="7830" activeTab="0"/>
  </bookViews>
  <sheets>
    <sheet name="field data" sheetId="1" r:id="rId1"/>
    <sheet name="lognorm" sheetId="2" r:id="rId2"/>
    <sheet name="Number" sheetId="3" r:id="rId3"/>
    <sheet name="Surface" sheetId="4" r:id="rId4"/>
    <sheet name="Volume" sheetId="5" r:id="rId5"/>
    <sheet name="CMD chart" sheetId="6" r:id="rId6"/>
    <sheet name="SMD chart" sheetId="7" r:id="rId7"/>
    <sheet name="MMD chart" sheetId="8" r:id="rId8"/>
    <sheet name="help stuff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<sst xmlns="http://schemas.openxmlformats.org/spreadsheetml/2006/main" count="69" uniqueCount="55">
  <si>
    <t>Diameter</t>
  </si>
  <si>
    <t>dN1/dlodgD</t>
  </si>
  <si>
    <t>dN2/dlogD</t>
  </si>
  <si>
    <t>dN3/dlogD</t>
  </si>
  <si>
    <t>number</t>
  </si>
  <si>
    <t>area</t>
  </si>
  <si>
    <t>volume</t>
  </si>
  <si>
    <t>N1</t>
  </si>
  <si>
    <t>Dg1</t>
  </si>
  <si>
    <t>Sig1</t>
  </si>
  <si>
    <t>N2</t>
  </si>
  <si>
    <t>Dg2</t>
  </si>
  <si>
    <t>Sig2</t>
  </si>
  <si>
    <t>N3</t>
  </si>
  <si>
    <t>Dg3</t>
  </si>
  <si>
    <t>Sig3</t>
  </si>
  <si>
    <t>Size</t>
  </si>
  <si>
    <t>MedianN</t>
  </si>
  <si>
    <t>Surface</t>
  </si>
  <si>
    <t>Volume</t>
  </si>
  <si>
    <t>SUM</t>
  </si>
  <si>
    <t>N4</t>
  </si>
  <si>
    <t>Dg4</t>
  </si>
  <si>
    <t>Sig4</t>
  </si>
  <si>
    <t>dN4/dlogD</t>
  </si>
  <si>
    <t>MEASURED</t>
  </si>
  <si>
    <t>MODELLED</t>
  </si>
  <si>
    <t>C Mean D (um)</t>
  </si>
  <si>
    <t>Dmean meas</t>
  </si>
  <si>
    <t>D mean model</t>
  </si>
  <si>
    <t>Cumul size dist meas</t>
  </si>
  <si>
    <t>Cumul size dist model</t>
  </si>
  <si>
    <t>CMD (um)</t>
  </si>
  <si>
    <t>S mean meas</t>
  </si>
  <si>
    <t>S mean model</t>
  </si>
  <si>
    <r>
      <t>S Mean D (um</t>
    </r>
    <r>
      <rPr>
        <b/>
        <sz val="10"/>
        <rFont val="Arial"/>
        <family val="2"/>
      </rPr>
      <t>)</t>
    </r>
  </si>
  <si>
    <t>V Mean D (um)</t>
  </si>
  <si>
    <t>V mean meas</t>
  </si>
  <si>
    <t>V mean model</t>
  </si>
  <si>
    <t>D effective (um)</t>
  </si>
  <si>
    <t>Cumul surface meas</t>
  </si>
  <si>
    <t>Cumul surface model</t>
  </si>
  <si>
    <t>Cumul volume meas</t>
  </si>
  <si>
    <t>Cumul volume model</t>
  </si>
  <si>
    <t>Number</t>
  </si>
  <si>
    <t>SUM model</t>
  </si>
  <si>
    <t>SUM / SUM model</t>
  </si>
  <si>
    <t>SMD (um)</t>
  </si>
  <si>
    <t>MMD (um)</t>
  </si>
  <si>
    <t>CF</t>
  </si>
  <si>
    <t>Binconc</t>
  </si>
  <si>
    <t>Binconcmod</t>
  </si>
  <si>
    <t>surface</t>
  </si>
  <si>
    <t>surfacemod</t>
  </si>
  <si>
    <t>Volumemod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</si>
</sst>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00E+00"/>
    <numFmt numFmtId="172" formatCode="0.0000E+00"/>
    <numFmt numFmtId="173" formatCode="0.00000E+00"/>
    <numFmt numFmtId="174" formatCode="&quot;$&quot;#,##0.0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"/>
    <numFmt numFmtId="181" formatCode="#,##0.000"/>
    <numFmt numFmtId="182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164" fontId="0" fillId="0" borderId="0" xfId="0" applyNumberFormat="1" applyAlignment="1">
      <alignment horizontal="left"/>
    </xf>
    <xf numFmtId="17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1255"/>
          <c:w val="0.871"/>
          <c:h val="0.8745"/>
        </c:manualLayout>
      </c:layout>
      <c:scatterChart>
        <c:scatterStyle val="smooth"/>
        <c:varyColors val="0"/>
        <c:ser>
          <c:idx val="0"/>
          <c:order val="0"/>
          <c:tx>
            <c:strRef>
              <c:f>lognorm!$F$1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lognorm!$A$2:$A$49</c:f>
              <c:numCache>
                <c:ptCount val="48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lognorm!$F$2:$F$49</c:f>
              <c:numCache>
                <c:ptCount val="48"/>
                <c:pt idx="0">
                  <c:v>0.005725000652482</c:v>
                </c:pt>
                <c:pt idx="1">
                  <c:v>0.08966550153259514</c:v>
                </c:pt>
                <c:pt idx="2">
                  <c:v>1.0171429531757215</c:v>
                </c:pt>
                <c:pt idx="3">
                  <c:v>8.358523078999921</c:v>
                </c:pt>
                <c:pt idx="4">
                  <c:v>49.75810153021629</c:v>
                </c:pt>
                <c:pt idx="5">
                  <c:v>214.59875843937448</c:v>
                </c:pt>
                <c:pt idx="6">
                  <c:v>670.7997937083993</c:v>
                </c:pt>
                <c:pt idx="7">
                  <c:v>1521.4501449209877</c:v>
                </c:pt>
                <c:pt idx="8">
                  <c:v>2513.3644406367775</c:v>
                </c:pt>
                <c:pt idx="9">
                  <c:v>3064.980736002329</c:v>
                </c:pt>
                <c:pt idx="10">
                  <c:v>2898.8554388540288</c:v>
                </c:pt>
                <c:pt idx="11">
                  <c:v>2490.1038876988314</c:v>
                </c:pt>
                <c:pt idx="12">
                  <c:v>2559.8776101438457</c:v>
                </c:pt>
                <c:pt idx="13">
                  <c:v>3275.268140969036</c:v>
                </c:pt>
                <c:pt idx="14">
                  <c:v>4129.04984137224</c:v>
                </c:pt>
                <c:pt idx="15">
                  <c:v>4446.663258594567</c:v>
                </c:pt>
                <c:pt idx="16">
                  <c:v>3932.7057018404616</c:v>
                </c:pt>
                <c:pt idx="17">
                  <c:v>2834.1251598512836</c:v>
                </c:pt>
                <c:pt idx="18">
                  <c:v>1663.034165038511</c:v>
                </c:pt>
                <c:pt idx="19">
                  <c:v>801.6536099884952</c:v>
                </c:pt>
                <c:pt idx="20">
                  <c:v>344.97686326186727</c:v>
                </c:pt>
                <c:pt idx="21">
                  <c:v>174.13593215775305</c:v>
                </c:pt>
                <c:pt idx="22">
                  <c:v>100.49487994400224</c:v>
                </c:pt>
                <c:pt idx="23">
                  <c:v>41.49952045271739</c:v>
                </c:pt>
                <c:pt idx="24">
                  <c:v>11.518014438245121</c:v>
                </c:pt>
                <c:pt idx="25">
                  <c:v>4.236962473441022</c:v>
                </c:pt>
                <c:pt idx="26">
                  <c:v>2.7996482457772442</c:v>
                </c:pt>
                <c:pt idx="27">
                  <c:v>1.9653586038503388</c:v>
                </c:pt>
                <c:pt idx="28">
                  <c:v>1.2523733910527395</c:v>
                </c:pt>
                <c:pt idx="29">
                  <c:v>0.715228381624795</c:v>
                </c:pt>
                <c:pt idx="30">
                  <c:v>0.3658120989308309</c:v>
                </c:pt>
                <c:pt idx="31">
                  <c:v>0.16754964821240492</c:v>
                </c:pt>
                <c:pt idx="32">
                  <c:v>0.06872568042316671</c:v>
                </c:pt>
                <c:pt idx="33">
                  <c:v>0.02524402978175615</c:v>
                </c:pt>
                <c:pt idx="34">
                  <c:v>0.008303646895585663</c:v>
                </c:pt>
                <c:pt idx="35">
                  <c:v>0.0024460231005888895</c:v>
                </c:pt>
                <c:pt idx="36">
                  <c:v>0.0006452507282327361</c:v>
                </c:pt>
                <c:pt idx="37">
                  <c:v>0.0001524292989720975</c:v>
                </c:pt>
                <c:pt idx="38">
                  <c:v>3.224654967626496E-05</c:v>
                </c:pt>
                <c:pt idx="39">
                  <c:v>6.109022486825482E-06</c:v>
                </c:pt>
                <c:pt idx="40">
                  <c:v>1.036417275099988E-06</c:v>
                </c:pt>
                <c:pt idx="41">
                  <c:v>1.5745624727788165E-07</c:v>
                </c:pt>
                <c:pt idx="42">
                  <c:v>2.142369172502526E-08</c:v>
                </c:pt>
                <c:pt idx="43">
                  <c:v>2.610232853892454E-09</c:v>
                </c:pt>
                <c:pt idx="44">
                  <c:v>2.847942064773088E-10</c:v>
                </c:pt>
                <c:pt idx="45">
                  <c:v>2.7827316625720565E-11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'field data'!$A$2:$A$24</c:f>
              <c:numCache>
                <c:ptCount val="23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</c:numCache>
            </c:numRef>
          </c:xVal>
          <c:yVal>
            <c:numRef>
              <c:f>'field data'!$B$2:$B$24</c:f>
              <c:numCache>
                <c:ptCount val="23"/>
                <c:pt idx="0">
                  <c:v>2689.655172</c:v>
                </c:pt>
                <c:pt idx="1">
                  <c:v>2990.625</c:v>
                </c:pt>
                <c:pt idx="2">
                  <c:v>4085.416667</c:v>
                </c:pt>
                <c:pt idx="3">
                  <c:v>4316.091954</c:v>
                </c:pt>
                <c:pt idx="4">
                  <c:v>3681.824713</c:v>
                </c:pt>
                <c:pt idx="5">
                  <c:v>2946.695402</c:v>
                </c:pt>
                <c:pt idx="6">
                  <c:v>1837.5</c:v>
                </c:pt>
                <c:pt idx="7">
                  <c:v>916.5948276</c:v>
                </c:pt>
                <c:pt idx="8">
                  <c:v>392.1767241</c:v>
                </c:pt>
                <c:pt idx="9">
                  <c:v>124.3642241</c:v>
                </c:pt>
                <c:pt idx="10">
                  <c:v>167.3214286</c:v>
                </c:pt>
                <c:pt idx="11">
                  <c:v>107.0689655</c:v>
                </c:pt>
                <c:pt idx="12">
                  <c:v>53.33333333</c:v>
                </c:pt>
                <c:pt idx="13">
                  <c:v>26.64295977</c:v>
                </c:pt>
                <c:pt idx="14">
                  <c:v>7.400641026</c:v>
                </c:pt>
                <c:pt idx="15">
                  <c:v>4.051724138</c:v>
                </c:pt>
                <c:pt idx="16">
                  <c:v>2.842672005</c:v>
                </c:pt>
                <c:pt idx="17">
                  <c:v>1.389833631</c:v>
                </c:pt>
                <c:pt idx="18">
                  <c:v>0.833060309</c:v>
                </c:pt>
                <c:pt idx="19">
                  <c:v>0.609220174</c:v>
                </c:pt>
                <c:pt idx="20">
                  <c:v>0.420678984</c:v>
                </c:pt>
                <c:pt idx="21">
                  <c:v>0.119271453</c:v>
                </c:pt>
              </c:numCache>
            </c:numRef>
          </c:yVal>
          <c:smooth val="1"/>
        </c:ser>
        <c:axId val="1163222"/>
        <c:axId val="10468999"/>
      </c:scatterChart>
      <c:valAx>
        <c:axId val="116322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8999"/>
        <c:crossesAt val="0.0001"/>
        <c:crossBetween val="midCat"/>
        <c:dispUnits/>
      </c:valAx>
      <c:valAx>
        <c:axId val="10468999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crossAx val="1163222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lognorm!$G$1</c:f>
              <c:strCache>
                <c:ptCount val="1"/>
                <c:pt idx="0">
                  <c:v>area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lognorm!$A$2:$A$49</c:f>
              <c:numCache>
                <c:ptCount val="48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lognorm!$G$2:$G$49</c:f>
              <c:numCache>
                <c:ptCount val="48"/>
                <c:pt idx="0">
                  <c:v>4.496404997908555E-09</c:v>
                </c:pt>
                <c:pt idx="1">
                  <c:v>1.1161393739338167E-07</c:v>
                </c:pt>
                <c:pt idx="2">
                  <c:v>2.0066430552413985E-06</c:v>
                </c:pt>
                <c:pt idx="3">
                  <c:v>2.6134754180366298E-05</c:v>
                </c:pt>
                <c:pt idx="4">
                  <c:v>0.0002465783358719287</c:v>
                </c:pt>
                <c:pt idx="5">
                  <c:v>0.0016854572016598679</c:v>
                </c:pt>
                <c:pt idx="6">
                  <c:v>0.008349922212376426</c:v>
                </c:pt>
                <c:pt idx="7">
                  <c:v>0.0300156119725177</c:v>
                </c:pt>
                <c:pt idx="8">
                  <c:v>0.07858594383109425</c:v>
                </c:pt>
                <c:pt idx="9">
                  <c:v>0.15188587027067083</c:v>
                </c:pt>
                <c:pt idx="10">
                  <c:v>0.2276755737630658</c:v>
                </c:pt>
                <c:pt idx="11">
                  <c:v>0.3099634694215151</c:v>
                </c:pt>
                <c:pt idx="12">
                  <c:v>0.5050185534516178</c:v>
                </c:pt>
                <c:pt idx="13">
                  <c:v>1.0240843619140034</c:v>
                </c:pt>
                <c:pt idx="14">
                  <c:v>2.0461677743061433</c:v>
                </c:pt>
                <c:pt idx="15">
                  <c:v>3.492406324742013</c:v>
                </c:pt>
                <c:pt idx="16">
                  <c:v>4.895318544002397</c:v>
                </c:pt>
                <c:pt idx="17">
                  <c:v>5.591244732114676</c:v>
                </c:pt>
                <c:pt idx="18">
                  <c:v>5.199847159841082</c:v>
                </c:pt>
                <c:pt idx="19">
                  <c:v>3.972614078075399</c:v>
                </c:pt>
                <c:pt idx="20">
                  <c:v>2.7094419482048324</c:v>
                </c:pt>
                <c:pt idx="21">
                  <c:v>2.1676114779470956</c:v>
                </c:pt>
                <c:pt idx="22">
                  <c:v>1.9825861477714222</c:v>
                </c:pt>
                <c:pt idx="23">
                  <c:v>1.297573453329054</c:v>
                </c:pt>
                <c:pt idx="24">
                  <c:v>0.5707799826339122</c:v>
                </c:pt>
                <c:pt idx="25">
                  <c:v>0.33277074694918224</c:v>
                </c:pt>
                <c:pt idx="26">
                  <c:v>0.3484921327274314</c:v>
                </c:pt>
                <c:pt idx="27">
                  <c:v>0.3877316745274258</c:v>
                </c:pt>
                <c:pt idx="28">
                  <c:v>0.3915824676022413</c:v>
                </c:pt>
                <c:pt idx="29">
                  <c:v>0.35443317443833655</c:v>
                </c:pt>
                <c:pt idx="30">
                  <c:v>0.28730815064884024</c:v>
                </c:pt>
                <c:pt idx="31">
                  <c:v>0.20856266486240935</c:v>
                </c:pt>
                <c:pt idx="32">
                  <c:v>0.1355836059300332</c:v>
                </c:pt>
                <c:pt idx="33">
                  <c:v>0.07893099135247948</c:v>
                </c:pt>
                <c:pt idx="34">
                  <c:v>0.04114906658844785</c:v>
                </c:pt>
                <c:pt idx="35">
                  <c:v>0.019211048937539048</c:v>
                </c:pt>
                <c:pt idx="36">
                  <c:v>0.008031894819819661</c:v>
                </c:pt>
                <c:pt idx="37">
                  <c:v>0.0030071696443441285</c:v>
                </c:pt>
                <c:pt idx="38">
                  <c:v>0.0010082602827640513</c:v>
                </c:pt>
                <c:pt idx="39">
                  <c:v>0.0003027341040077195</c:v>
                </c:pt>
                <c:pt idx="40">
                  <c:v>8.140002243769185E-05</c:v>
                </c:pt>
                <c:pt idx="41">
                  <c:v>1.959985883699285E-05</c:v>
                </c:pt>
                <c:pt idx="42">
                  <c:v>4.226515268422418E-06</c:v>
                </c:pt>
                <c:pt idx="43">
                  <c:v>8.161465051330258E-07</c:v>
                </c:pt>
                <c:pt idx="44">
                  <c:v>1.4113095021621098E-07</c:v>
                </c:pt>
                <c:pt idx="45">
                  <c:v>2.185555571279791E-08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'field data'!$A$2:$A$24</c:f>
              <c:numCache>
                <c:ptCount val="23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</c:numCache>
            </c:numRef>
          </c:xVal>
          <c:yVal>
            <c:numRef>
              <c:f>'field data'!$C$2:$C$24</c:f>
              <c:numCache>
                <c:ptCount val="23"/>
                <c:pt idx="0">
                  <c:v>0.22848261712137657</c:v>
                </c:pt>
                <c:pt idx="1">
                  <c:v>0.9395325529641975</c:v>
                </c:pt>
                <c:pt idx="2">
                  <c:v>2.0214996973817985</c:v>
                </c:pt>
                <c:pt idx="3">
                  <c:v>3.384969308727139</c:v>
                </c:pt>
                <c:pt idx="4">
                  <c:v>4.580565882120495</c:v>
                </c:pt>
                <c:pt idx="5">
                  <c:v>5.808989326916057</c:v>
                </c:pt>
                <c:pt idx="6">
                  <c:v>5.74613662075803</c:v>
                </c:pt>
                <c:pt idx="7">
                  <c:v>4.5384576619714485</c:v>
                </c:pt>
                <c:pt idx="8">
                  <c:v>3.0801487883536782</c:v>
                </c:pt>
                <c:pt idx="9">
                  <c:v>1.5506951774909583</c:v>
                </c:pt>
                <c:pt idx="10">
                  <c:v>2.3950191060624735</c:v>
                </c:pt>
                <c:pt idx="11">
                  <c:v>2.1259240085639375</c:v>
                </c:pt>
                <c:pt idx="12">
                  <c:v>1.3571680262659676</c:v>
                </c:pt>
                <c:pt idx="13">
                  <c:v>0.9140394127135295</c:v>
                </c:pt>
                <c:pt idx="14">
                  <c:v>0.37204910371501726</c:v>
                </c:pt>
                <c:pt idx="15">
                  <c:v>0.3299449559680255</c:v>
                </c:pt>
                <c:pt idx="16">
                  <c:v>0.37530499741106815</c:v>
                </c:pt>
                <c:pt idx="17">
                  <c:v>0.2739858596578483</c:v>
                </c:pt>
                <c:pt idx="18">
                  <c:v>0.28847121463955316</c:v>
                </c:pt>
                <c:pt idx="19">
                  <c:v>0.3824187655814152</c:v>
                </c:pt>
                <c:pt idx="20">
                  <c:v>0.407086457791579</c:v>
                </c:pt>
                <c:pt idx="21">
                  <c:v>0.17326235301204565</c:v>
                </c:pt>
                <c:pt idx="22">
                  <c:v>0</c:v>
                </c:pt>
              </c:numCache>
            </c:numRef>
          </c:yVal>
          <c:smooth val="1"/>
        </c:ser>
        <c:axId val="27112128"/>
        <c:axId val="42682561"/>
      </c:scatterChart>
      <c:valAx>
        <c:axId val="2711212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crossBetween val="midCat"/>
        <c:dispUnits/>
      </c:valAx>
      <c:valAx>
        <c:axId val="4268256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7112128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lognorm!$H$1</c:f>
              <c:strCache>
                <c:ptCount val="1"/>
                <c:pt idx="0">
                  <c:v>volume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lognorm!$A$2:$A$49</c:f>
              <c:numCache>
                <c:ptCount val="48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lognorm!$H$2:$H$49</c:f>
              <c:numCache>
                <c:ptCount val="48"/>
                <c:pt idx="0">
                  <c:v>2.997603331939037E-12</c:v>
                </c:pt>
                <c:pt idx="1">
                  <c:v>9.367608946843333E-11</c:v>
                </c:pt>
                <c:pt idx="2">
                  <c:v>2.1202056745476934E-09</c:v>
                </c:pt>
                <c:pt idx="3">
                  <c:v>3.4763753083945104E-08</c:v>
                </c:pt>
                <c:pt idx="4">
                  <c:v>4.1291843739555937E-07</c:v>
                </c:pt>
                <c:pt idx="5">
                  <c:v>3.553258399776645E-06</c:v>
                </c:pt>
                <c:pt idx="6">
                  <c:v>2.216108321468361E-05</c:v>
                </c:pt>
                <c:pt idx="7">
                  <c:v>0.00010028956345113487</c:v>
                </c:pt>
                <c:pt idx="8">
                  <c:v>0.00033056234241223817</c:v>
                </c:pt>
                <c:pt idx="9">
                  <c:v>0.0008043146637357429</c:v>
                </c:pt>
                <c:pt idx="10">
                  <c:v>0.001517837158420439</c:v>
                </c:pt>
                <c:pt idx="11">
                  <c:v>0.002601482070392187</c:v>
                </c:pt>
                <c:pt idx="12">
                  <c:v>0.005335992367866231</c:v>
                </c:pt>
                <c:pt idx="13">
                  <c:v>0.013622097093016901</c:v>
                </c:pt>
                <c:pt idx="14">
                  <c:v>0.03426498913734573</c:v>
                </c:pt>
                <c:pt idx="15">
                  <c:v>0.07362644448403449</c:v>
                </c:pt>
                <c:pt idx="16">
                  <c:v>0.1299240386398108</c:v>
                </c:pt>
                <c:pt idx="17">
                  <c:v>0.18681727823695723</c:v>
                </c:pt>
                <c:pt idx="18">
                  <c:v>0.21872533096212332</c:v>
                </c:pt>
                <c:pt idx="19">
                  <c:v>0.21037057302729842</c:v>
                </c:pt>
                <c:pt idx="20">
                  <c:v>0.1806294632136555</c:v>
                </c:pt>
                <c:pt idx="21">
                  <c:v>0.1819247411954625</c:v>
                </c:pt>
                <c:pt idx="22">
                  <c:v>0.20947873064942993</c:v>
                </c:pt>
                <c:pt idx="23">
                  <c:v>0.17259976056595525</c:v>
                </c:pt>
                <c:pt idx="24">
                  <c:v>0.09558243537188651</c:v>
                </c:pt>
                <c:pt idx="25">
                  <c:v>0.07015428517749733</c:v>
                </c:pt>
                <c:pt idx="26">
                  <c:v>0.09249143832247969</c:v>
                </c:pt>
                <c:pt idx="27">
                  <c:v>0.12955071650758465</c:v>
                </c:pt>
                <c:pt idx="28">
                  <c:v>0.16471446600727155</c:v>
                </c:pt>
                <c:pt idx="29">
                  <c:v>0.18769079639017</c:v>
                </c:pt>
                <c:pt idx="30">
                  <c:v>0.19153876709922682</c:v>
                </c:pt>
                <c:pt idx="31">
                  <c:v>0.1750438637834887</c:v>
                </c:pt>
                <c:pt idx="32">
                  <c:v>0.1432567341349669</c:v>
                </c:pt>
                <c:pt idx="33">
                  <c:v>0.10499189987063212</c:v>
                </c:pt>
                <c:pt idx="34">
                  <c:v>0.06890795258190417</c:v>
                </c:pt>
                <c:pt idx="35">
                  <c:v>0.040500477222800646</c:v>
                </c:pt>
                <c:pt idx="36">
                  <c:v>0.021317023673559643</c:v>
                </c:pt>
                <c:pt idx="37">
                  <c:v>0.010047695550266007</c:v>
                </c:pt>
                <c:pt idx="38">
                  <c:v>0.00424112588821305</c:v>
                </c:pt>
                <c:pt idx="39">
                  <c:v>0.0016031345024549587</c:v>
                </c:pt>
                <c:pt idx="40">
                  <c:v>0.000542666816251279</c:v>
                </c:pt>
                <c:pt idx="41">
                  <c:v>0.0001644990019043694</c:v>
                </c:pt>
                <c:pt idx="42">
                  <c:v>4.4657078558466714E-05</c:v>
                </c:pt>
                <c:pt idx="43">
                  <c:v>1.0856163172211473E-05</c:v>
                </c:pt>
                <c:pt idx="44">
                  <c:v>2.3633694835906543E-06</c:v>
                </c:pt>
                <c:pt idx="45">
                  <c:v>4.6075591146311044E-07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'field data'!$A$2:$A$24</c:f>
              <c:numCache>
                <c:ptCount val="23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</c:numCache>
            </c:numRef>
          </c:xVal>
          <c:yVal>
            <c:numRef>
              <c:f>'field data'!$D$2:$D$24</c:f>
              <c:numCache>
                <c:ptCount val="23"/>
                <c:pt idx="0">
                  <c:v>0.0015841461453748778</c:v>
                </c:pt>
                <c:pt idx="1">
                  <c:v>0.012527100706189303</c:v>
                </c:pt>
                <c:pt idx="2">
                  <c:v>0.03382642826952209</c:v>
                </c:pt>
                <c:pt idx="3">
                  <c:v>0.07131002010385173</c:v>
                </c:pt>
                <c:pt idx="4">
                  <c:v>0.12153768140559712</c:v>
                </c:pt>
                <c:pt idx="5">
                  <c:v>0.19402024351899627</c:v>
                </c:pt>
                <c:pt idx="6">
                  <c:v>0.24172081384655444</c:v>
                </c:pt>
                <c:pt idx="7">
                  <c:v>0.2402356922403554</c:v>
                </c:pt>
                <c:pt idx="8">
                  <c:v>0.20534325255691188</c:v>
                </c:pt>
                <c:pt idx="9">
                  <c:v>0.1302583949092405</c:v>
                </c:pt>
                <c:pt idx="10">
                  <c:v>0.21555171954562263</c:v>
                </c:pt>
                <c:pt idx="11">
                  <c:v>0.22534794490777738</c:v>
                </c:pt>
                <c:pt idx="12">
                  <c:v>0.16286016315191612</c:v>
                </c:pt>
                <c:pt idx="13">
                  <c:v>0.12735615817141846</c:v>
                </c:pt>
                <c:pt idx="14">
                  <c:v>0.06275228215993292</c:v>
                </c:pt>
                <c:pt idx="15">
                  <c:v>0.07082818388113614</c:v>
                </c:pt>
                <c:pt idx="16">
                  <c:v>0.10258336595902529</c:v>
                </c:pt>
                <c:pt idx="17">
                  <c:v>0.09151127712572132</c:v>
                </c:pt>
                <c:pt idx="18">
                  <c:v>0.12769659101377553</c:v>
                </c:pt>
                <c:pt idx="19">
                  <c:v>0.22792158428652343</c:v>
                </c:pt>
                <c:pt idx="20">
                  <c:v>0.30124397876576847</c:v>
                </c:pt>
                <c:pt idx="21">
                  <c:v>0.15709120006425473</c:v>
                </c:pt>
                <c:pt idx="22">
                  <c:v>0</c:v>
                </c:pt>
              </c:numCache>
            </c:numRef>
          </c:yVal>
          <c:smooth val="1"/>
        </c:ser>
        <c:axId val="48598730"/>
        <c:axId val="34735387"/>
      </c:scatterChart>
      <c:valAx>
        <c:axId val="4859873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crossBetween val="midCat"/>
        <c:dispUnits/>
      </c:valAx>
      <c:valAx>
        <c:axId val="3473538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8598730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number size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75"/>
          <c:w val="0.9827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Measured cumulative size distribution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'field data'!$A$2:$A$43</c:f>
              <c:numCache>
                <c:ptCount val="42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  <c:pt idx="23">
                  <c:v>2.58</c:v>
                </c:pt>
              </c:numCache>
            </c:numRef>
          </c:xVal>
          <c:yVal>
            <c:numRef>
              <c:f>'help stuff'!$J$2:$J$43</c:f>
              <c:numCache>
                <c:ptCount val="42"/>
                <c:pt idx="0">
                  <c:v>0.32163488635530063</c:v>
                </c:pt>
                <c:pt idx="1">
                  <c:v>0.5345049715902936</c:v>
                </c:pt>
                <c:pt idx="2">
                  <c:v>0.6368991530320312</c:v>
                </c:pt>
                <c:pt idx="3">
                  <c:v>0.7450748273094915</c:v>
                </c:pt>
                <c:pt idx="4">
                  <c:v>0.8373536469326639</c:v>
                </c:pt>
                <c:pt idx="5">
                  <c:v>0.9112076716844363</c:v>
                </c:pt>
                <c:pt idx="6">
                  <c:v>0.9572615564494765</c:v>
                </c:pt>
                <c:pt idx="7">
                  <c:v>0.9802344830162913</c:v>
                </c:pt>
                <c:pt idx="8">
                  <c:v>0.9900637410621321</c:v>
                </c:pt>
                <c:pt idx="9">
                  <c:v>0.9931807237264015</c:v>
                </c:pt>
                <c:pt idx="10">
                  <c:v>0.996943671180814</c:v>
                </c:pt>
                <c:pt idx="11">
                  <c:v>0.9983337271546411</c:v>
                </c:pt>
                <c:pt idx="12">
                  <c:v>0.9990441892607952</c:v>
                </c:pt>
                <c:pt idx="13">
                  <c:v>0.9995576978722059</c:v>
                </c:pt>
                <c:pt idx="14">
                  <c:v>0.9997231873860023</c:v>
                </c:pt>
                <c:pt idx="15">
                  <c:v>0.9998461031842507</c:v>
                </c:pt>
                <c:pt idx="16">
                  <c:v>0.9999100899812465</c:v>
                </c:pt>
                <c:pt idx="17">
                  <c:v>0.9999393260491413</c:v>
                </c:pt>
                <c:pt idx="18">
                  <c:v>0.9999728602489257</c:v>
                </c:pt>
                <c:pt idx="19">
                  <c:v>0.9999877399786236</c:v>
                </c:pt>
                <c:pt idx="20">
                  <c:v>0.9999975529256068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Modelled cumulative size distribution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lognorm!$A$2:$A$47</c:f>
              <c:numCache>
                <c:ptCount val="46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'help stuff'!$K$2:$K$47</c:f>
              <c:numCache>
                <c:ptCount val="46"/>
                <c:pt idx="0">
                  <c:v>1.5161550929635715E-07</c:v>
                </c:pt>
                <c:pt idx="1">
                  <c:v>2.526231951529234E-06</c:v>
                </c:pt>
                <c:pt idx="2">
                  <c:v>2.9463285103842846E-05</c:v>
                </c:pt>
                <c:pt idx="3">
                  <c:v>0.0002508225146505704</c:v>
                </c:pt>
                <c:pt idx="4">
                  <c:v>0.001568569072784663</c:v>
                </c:pt>
                <c:pt idx="5">
                  <c:v>0.007251799875744643</c:v>
                </c:pt>
                <c:pt idx="6">
                  <c:v>0.025016627957449397</c:v>
                </c:pt>
                <c:pt idx="7">
                  <c:v>0.0653092763943025</c:v>
                </c:pt>
                <c:pt idx="8">
                  <c:v>0.131870846050944</c:v>
                </c:pt>
                <c:pt idx="9">
                  <c:v>0.2130409006029994</c:v>
                </c:pt>
                <c:pt idx="10">
                  <c:v>0.28981144971163997</c:v>
                </c:pt>
                <c:pt idx="11">
                  <c:v>0.355757008856794</c:v>
                </c:pt>
                <c:pt idx="12">
                  <c:v>0.4235503893571154</c:v>
                </c:pt>
                <c:pt idx="13">
                  <c:v>0.5102894968993769</c:v>
                </c:pt>
                <c:pt idx="14">
                  <c:v>0.6196393524907974</c:v>
                </c:pt>
                <c:pt idx="15">
                  <c:v>0.7374005817980693</c:v>
                </c:pt>
                <c:pt idx="16">
                  <c:v>0.8415506446698926</c:v>
                </c:pt>
                <c:pt idx="17">
                  <c:v>0.9166069382153235</c:v>
                </c:pt>
                <c:pt idx="18">
                  <c:v>0.9606491640970346</c:v>
                </c:pt>
                <c:pt idx="19">
                  <c:v>0.9818794010411955</c:v>
                </c:pt>
                <c:pt idx="20">
                  <c:v>0.991015442413738</c:v>
                </c:pt>
                <c:pt idx="21">
                  <c:v>0.9956270939476898</c:v>
                </c:pt>
                <c:pt idx="22">
                  <c:v>0.9982885054180589</c:v>
                </c:pt>
                <c:pt idx="23">
                  <c:v>0.9993875395162062</c:v>
                </c:pt>
                <c:pt idx="24">
                  <c:v>0.9996925717303737</c:v>
                </c:pt>
                <c:pt idx="25">
                  <c:v>0.9998047794421758</c:v>
                </c:pt>
                <c:pt idx="26">
                  <c:v>0.9998789226816968</c:v>
                </c:pt>
                <c:pt idx="27">
                  <c:v>0.9999309713824325</c:v>
                </c:pt>
                <c:pt idx="28">
                  <c:v>0.9999641380562968</c:v>
                </c:pt>
                <c:pt idx="29">
                  <c:v>0.9999830794891325</c:v>
                </c:pt>
                <c:pt idx="30">
                  <c:v>0.9999927673112049</c:v>
                </c:pt>
                <c:pt idx="31">
                  <c:v>0.9999972045378164</c:v>
                </c:pt>
                <c:pt idx="32">
                  <c:v>0.9999990246038166</c:v>
                </c:pt>
                <c:pt idx="33">
                  <c:v>0.9999996931428552</c:v>
                </c:pt>
                <c:pt idx="34">
                  <c:v>0.9999999130487958</c:v>
                </c:pt>
                <c:pt idx="35">
                  <c:v>0.9999999778269609</c:v>
                </c:pt>
                <c:pt idx="36">
                  <c:v>0.9999999949151717</c:v>
                </c:pt>
                <c:pt idx="37">
                  <c:v>0.9999999989519652</c:v>
                </c:pt>
                <c:pt idx="38">
                  <c:v>0.9999999998059524</c:v>
                </c:pt>
                <c:pt idx="39">
                  <c:v>0.999999999967738</c:v>
                </c:pt>
                <c:pt idx="40">
                  <c:v>0.9999999999951855</c:v>
                </c:pt>
                <c:pt idx="41">
                  <c:v>0.9999999999993554</c:v>
                </c:pt>
                <c:pt idx="42">
                  <c:v>0.9999999999999227</c:v>
                </c:pt>
                <c:pt idx="43">
                  <c:v>0.9999999999999919</c:v>
                </c:pt>
                <c:pt idx="44">
                  <c:v>0.9999999999999994</c:v>
                </c:pt>
                <c:pt idx="45">
                  <c:v>1.0000000000000002</c:v>
                </c:pt>
              </c:numCache>
            </c:numRef>
          </c:yVal>
          <c:smooth val="0"/>
        </c:ser>
        <c:axId val="44183028"/>
        <c:axId val="62102933"/>
      </c:scatterChart>
      <c:valAx>
        <c:axId val="44183028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crossBetween val="midCat"/>
        <c:dispUnits/>
      </c:valAx>
      <c:valAx>
        <c:axId val="6210293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At val="0.0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"/>
          <c:y val="0.95575"/>
          <c:w val="0.69625"/>
          <c:h val="0.03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surface size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75"/>
          <c:w val="0.9827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Measured cumulative size distribution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'field data'!$A$2:$A$43</c:f>
              <c:numCache>
                <c:ptCount val="42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  <c:pt idx="23">
                  <c:v>2.58</c:v>
                </c:pt>
              </c:numCache>
            </c:numRef>
          </c:xVal>
          <c:yVal>
            <c:numRef>
              <c:f>'help stuff'!$L$2:$L$43</c:f>
              <c:numCache>
                <c:ptCount val="42"/>
                <c:pt idx="0">
                  <c:v>0.02608020962548636</c:v>
                </c:pt>
                <c:pt idx="1">
                  <c:v>0.08991477060898953</c:v>
                </c:pt>
                <c:pt idx="2">
                  <c:v>0.13827673935012746</c:v>
                </c:pt>
                <c:pt idx="3">
                  <c:v>0.21925809201142082</c:v>
                </c:pt>
                <c:pt idx="4">
                  <c:v>0.3288426664215722</c:v>
                </c:pt>
                <c:pt idx="5">
                  <c:v>0.4678158063185398</c:v>
                </c:pt>
                <c:pt idx="6">
                  <c:v>0.6052852701999001</c:v>
                </c:pt>
                <c:pt idx="7">
                  <c:v>0.7138624556753757</c:v>
                </c:pt>
                <c:pt idx="8">
                  <c:v>0.7875513410179492</c:v>
                </c:pt>
                <c:pt idx="9">
                  <c:v>0.824649873260117</c:v>
                </c:pt>
                <c:pt idx="10">
                  <c:v>0.8760633462359315</c:v>
                </c:pt>
                <c:pt idx="11">
                  <c:v>0.9024089276679483</c:v>
                </c:pt>
                <c:pt idx="12">
                  <c:v>0.9196660023946636</c:v>
                </c:pt>
                <c:pt idx="13">
                  <c:v>0.9364819580626278</c:v>
                </c:pt>
                <c:pt idx="14">
                  <c:v>0.94442327945924</c:v>
                </c:pt>
                <c:pt idx="15">
                  <c:v>0.9539776196318991</c:v>
                </c:pt>
                <c:pt idx="16">
                  <c:v>0.9620414119692068</c:v>
                </c:pt>
                <c:pt idx="17">
                  <c:v>0.9675428428894975</c:v>
                </c:pt>
                <c:pt idx="18">
                  <c:v>0.9786270684928868</c:v>
                </c:pt>
                <c:pt idx="19">
                  <c:v>0.9875426839829834</c:v>
                </c:pt>
                <c:pt idx="20">
                  <c:v>0.9966068251470436</c:v>
                </c:pt>
                <c:pt idx="21">
                  <c:v>0.9999999999999999</c:v>
                </c:pt>
                <c:pt idx="22">
                  <c:v>0.9999999999999999</c:v>
                </c:pt>
                <c:pt idx="23">
                  <c:v>0.9999999999999999</c:v>
                </c:pt>
                <c:pt idx="24">
                  <c:v>0.9999999999999999</c:v>
                </c:pt>
                <c:pt idx="25">
                  <c:v>0.9999999999999999</c:v>
                </c:pt>
                <c:pt idx="26">
                  <c:v>0.9999999999999999</c:v>
                </c:pt>
                <c:pt idx="27">
                  <c:v>0.9999999999999999</c:v>
                </c:pt>
                <c:pt idx="28">
                  <c:v>0.9999999999999999</c:v>
                </c:pt>
                <c:pt idx="29">
                  <c:v>0.9999999999999999</c:v>
                </c:pt>
                <c:pt idx="30">
                  <c:v>0.9999999999999999</c:v>
                </c:pt>
                <c:pt idx="31">
                  <c:v>0.9999999999999999</c:v>
                </c:pt>
                <c:pt idx="32">
                  <c:v>0.9999999999999999</c:v>
                </c:pt>
                <c:pt idx="33">
                  <c:v>0.9999999999999999</c:v>
                </c:pt>
                <c:pt idx="34">
                  <c:v>0.9999999999999999</c:v>
                </c:pt>
                <c:pt idx="35">
                  <c:v>0.9999999999999999</c:v>
                </c:pt>
                <c:pt idx="36">
                  <c:v>0.9999999999999999</c:v>
                </c:pt>
                <c:pt idx="37">
                  <c:v>0.9999999999999999</c:v>
                </c:pt>
                <c:pt idx="38">
                  <c:v>0.9999999999999999</c:v>
                </c:pt>
                <c:pt idx="39">
                  <c:v>0.9999999999999999</c:v>
                </c:pt>
                <c:pt idx="40">
                  <c:v>0.9999999999999999</c:v>
                </c:pt>
                <c:pt idx="41">
                  <c:v>0.9999999999999999</c:v>
                </c:pt>
              </c:numCache>
            </c:numRef>
          </c:yVal>
          <c:smooth val="0"/>
        </c:ser>
        <c:ser>
          <c:idx val="1"/>
          <c:order val="1"/>
          <c:tx>
            <c:v>Modelled cumulative size distribution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lognorm!$A$2:$A$47</c:f>
              <c:numCache>
                <c:ptCount val="46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'help stuff'!$M$2:$M$47</c:f>
              <c:numCache>
                <c:ptCount val="46"/>
                <c:pt idx="0">
                  <c:v>1.1570379781787483E-10</c:v>
                </c:pt>
                <c:pt idx="1">
                  <c:v>2.987810837069816E-09</c:v>
                </c:pt>
                <c:pt idx="2">
                  <c:v>5.462377834095062E-08</c:v>
                </c:pt>
                <c:pt idx="3">
                  <c:v>7.271366669956614E-07</c:v>
                </c:pt>
                <c:pt idx="4">
                  <c:v>7.072216777275776E-06</c:v>
                </c:pt>
                <c:pt idx="5">
                  <c:v>5.044326528875164E-05</c:v>
                </c:pt>
                <c:pt idx="6">
                  <c:v>0.00026530774300042605</c:v>
                </c:pt>
                <c:pt idx="7">
                  <c:v>0.0010376848533059603</c:v>
                </c:pt>
                <c:pt idx="8">
                  <c:v>0.003059898635336081</c:v>
                </c:pt>
                <c:pt idx="9">
                  <c:v>0.006968303690789022</c:v>
                </c:pt>
                <c:pt idx="10">
                  <c:v>0.012826968238800932</c:v>
                </c:pt>
                <c:pt idx="11">
                  <c:v>0.020803107090518174</c:v>
                </c:pt>
                <c:pt idx="12">
                  <c:v>0.033798503330407764</c:v>
                </c:pt>
                <c:pt idx="13">
                  <c:v>0.060150766975355124</c:v>
                </c:pt>
                <c:pt idx="14">
                  <c:v>0.11280380480666477</c:v>
                </c:pt>
                <c:pt idx="15">
                  <c:v>0.20267219421637586</c:v>
                </c:pt>
                <c:pt idx="16">
                  <c:v>0.32864103984589627</c:v>
                </c:pt>
                <c:pt idx="17">
                  <c:v>0.4725178148107325</c:v>
                </c:pt>
                <c:pt idx="18">
                  <c:v>0.6063229468542093</c:v>
                </c:pt>
                <c:pt idx="19">
                  <c:v>0.7085482882796098</c:v>
                </c:pt>
                <c:pt idx="20">
                  <c:v>0.778269037082304</c:v>
                </c:pt>
                <c:pt idx="21">
                  <c:v>0.8340471265357123</c:v>
                </c:pt>
                <c:pt idx="22">
                  <c:v>0.8850640493673886</c:v>
                </c:pt>
                <c:pt idx="23">
                  <c:v>0.9184538744760387</c:v>
                </c:pt>
                <c:pt idx="24">
                  <c:v>0.9331414775144399</c:v>
                </c:pt>
                <c:pt idx="25">
                  <c:v>0.9417045049202497</c:v>
                </c:pt>
                <c:pt idx="26">
                  <c:v>0.9506720830821301</c:v>
                </c:pt>
                <c:pt idx="27">
                  <c:v>0.9606493932439092</c:v>
                </c:pt>
                <c:pt idx="28">
                  <c:v>0.9707257939866244</c:v>
                </c:pt>
                <c:pt idx="29">
                  <c:v>0.9798462500785992</c:v>
                </c:pt>
                <c:pt idx="30">
                  <c:v>0.9872394106567862</c:v>
                </c:pt>
                <c:pt idx="31">
                  <c:v>0.992606252037583</c:v>
                </c:pt>
                <c:pt idx="32">
                  <c:v>0.9960951588720972</c:v>
                </c:pt>
                <c:pt idx="33">
                  <c:v>0.9981262515937848</c:v>
                </c:pt>
                <c:pt idx="34">
                  <c:v>0.9991851204641732</c:v>
                </c:pt>
                <c:pt idx="35">
                  <c:v>0.9996794690211142</c:v>
                </c:pt>
                <c:pt idx="36">
                  <c:v>0.9998861498549713</c:v>
                </c:pt>
                <c:pt idx="37">
                  <c:v>0.9999635318854367</c:v>
                </c:pt>
                <c:pt idx="38">
                  <c:v>0.9999894769557671</c:v>
                </c:pt>
                <c:pt idx="39">
                  <c:v>0.9999972670648829</c:v>
                </c:pt>
                <c:pt idx="40">
                  <c:v>0.9999993616919779</c:v>
                </c:pt>
                <c:pt idx="41">
                  <c:v>0.9999998660455904</c:v>
                </c:pt>
                <c:pt idx="42">
                  <c:v>0.9999999748044475</c:v>
                </c:pt>
                <c:pt idx="43">
                  <c:v>0.9999999958059476</c:v>
                </c:pt>
                <c:pt idx="44">
                  <c:v>0.9999999994376015</c:v>
                </c:pt>
                <c:pt idx="45">
                  <c:v>0.9999999999999999</c:v>
                </c:pt>
              </c:numCache>
            </c:numRef>
          </c:yVal>
          <c:smooth val="0"/>
        </c:ser>
        <c:axId val="22055486"/>
        <c:axId val="64281647"/>
      </c:scatterChart>
      <c:valAx>
        <c:axId val="22055486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crossBetween val="midCat"/>
        <c:dispUnits/>
      </c:valAx>
      <c:valAx>
        <c:axId val="64281647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At val="0.0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5575"/>
          <c:w val="0.69625"/>
          <c:h val="0.03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volume size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75"/>
          <c:w val="0.9827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Measured cumulative size distribution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'field data'!$A$2:$A$43</c:f>
              <c:numCache>
                <c:ptCount val="42"/>
                <c:pt idx="0">
                  <c:v>0.0104</c:v>
                </c:pt>
                <c:pt idx="1">
                  <c:v>0.02</c:v>
                </c:pt>
                <c:pt idx="2">
                  <c:v>0.0251</c:v>
                </c:pt>
                <c:pt idx="3">
                  <c:v>0.0316</c:v>
                </c:pt>
                <c:pt idx="4">
                  <c:v>0.039799999999999995</c:v>
                </c:pt>
                <c:pt idx="5">
                  <c:v>0.0501</c:v>
                </c:pt>
                <c:pt idx="6">
                  <c:v>0.0631</c:v>
                </c:pt>
                <c:pt idx="7">
                  <c:v>0.07940000000000001</c:v>
                </c:pt>
                <c:pt idx="8">
                  <c:v>0.1</c:v>
                </c:pt>
                <c:pt idx="9">
                  <c:v>0.126</c:v>
                </c:pt>
                <c:pt idx="10">
                  <c:v>0.135</c:v>
                </c:pt>
                <c:pt idx="11">
                  <c:v>0.159</c:v>
                </c:pt>
                <c:pt idx="12">
                  <c:v>0.18</c:v>
                </c:pt>
                <c:pt idx="13">
                  <c:v>0.209</c:v>
                </c:pt>
                <c:pt idx="14">
                  <c:v>0.253</c:v>
                </c:pt>
                <c:pt idx="15">
                  <c:v>0.322</c:v>
                </c:pt>
                <c:pt idx="16">
                  <c:v>0.41</c:v>
                </c:pt>
                <c:pt idx="17">
                  <c:v>0.501</c:v>
                </c:pt>
                <c:pt idx="18">
                  <c:v>0.664</c:v>
                </c:pt>
                <c:pt idx="19">
                  <c:v>0.894</c:v>
                </c:pt>
                <c:pt idx="20">
                  <c:v>1.11</c:v>
                </c:pt>
                <c:pt idx="21">
                  <c:v>1.36</c:v>
                </c:pt>
                <c:pt idx="22">
                  <c:v>1.79</c:v>
                </c:pt>
                <c:pt idx="23">
                  <c:v>2.58</c:v>
                </c:pt>
              </c:numCache>
            </c:numRef>
          </c:xVal>
          <c:yVal>
            <c:numRef>
              <c:f>'help stuff'!$N$2:$N$43</c:f>
              <c:numCache>
                <c:ptCount val="42"/>
                <c:pt idx="0">
                  <c:v>0.0025859287800042716</c:v>
                </c:pt>
                <c:pt idx="1">
                  <c:v>0.014757818645967393</c:v>
                </c:pt>
                <c:pt idx="2">
                  <c:v>0.0263309221172964</c:v>
                </c:pt>
                <c:pt idx="3">
                  <c:v>0.050728361735478344</c:v>
                </c:pt>
                <c:pt idx="4">
                  <c:v>0.0923102914433726</c:v>
                </c:pt>
                <c:pt idx="5">
                  <c:v>0.15869082490929975</c:v>
                </c:pt>
                <c:pt idx="6">
                  <c:v>0.24139124978213705</c:v>
                </c:pt>
                <c:pt idx="7">
                  <c:v>0.3235835670333508</c:v>
                </c:pt>
                <c:pt idx="8">
                  <c:v>0.39383806419885836</c:v>
                </c:pt>
                <c:pt idx="9">
                  <c:v>0.43840362903716973</c:v>
                </c:pt>
                <c:pt idx="10">
                  <c:v>0.5045769380889478</c:v>
                </c:pt>
                <c:pt idx="11">
                  <c:v>0.5445140867134797</c:v>
                </c:pt>
                <c:pt idx="12">
                  <c:v>0.5741290928749383</c:v>
                </c:pt>
                <c:pt idx="13">
                  <c:v>0.6076364351834125</c:v>
                </c:pt>
                <c:pt idx="14">
                  <c:v>0.6267915798644061</c:v>
                </c:pt>
                <c:pt idx="15">
                  <c:v>0.6561227044145237</c:v>
                </c:pt>
                <c:pt idx="16">
                  <c:v>0.6876433667289396</c:v>
                </c:pt>
                <c:pt idx="17">
                  <c:v>0.7139209567427789</c:v>
                </c:pt>
                <c:pt idx="18">
                  <c:v>0.7840900037973436</c:v>
                </c:pt>
                <c:pt idx="19">
                  <c:v>0.8600807993912324</c:v>
                </c:pt>
                <c:pt idx="20">
                  <c:v>0.9560035849241078</c:v>
                </c:pt>
                <c:pt idx="21">
                  <c:v>0.9999999999999997</c:v>
                </c:pt>
                <c:pt idx="22">
                  <c:v>0.9999999999999997</c:v>
                </c:pt>
                <c:pt idx="23">
                  <c:v>0.9999999999999997</c:v>
                </c:pt>
                <c:pt idx="24">
                  <c:v>0.9999999999999997</c:v>
                </c:pt>
                <c:pt idx="25">
                  <c:v>0.9999999999999997</c:v>
                </c:pt>
                <c:pt idx="26">
                  <c:v>0.9999999999999997</c:v>
                </c:pt>
                <c:pt idx="27">
                  <c:v>0.9999999999999997</c:v>
                </c:pt>
                <c:pt idx="28">
                  <c:v>0.9999999999999997</c:v>
                </c:pt>
                <c:pt idx="29">
                  <c:v>0.9999999999999997</c:v>
                </c:pt>
                <c:pt idx="30">
                  <c:v>0.9999999999999997</c:v>
                </c:pt>
                <c:pt idx="31">
                  <c:v>0.9999999999999997</c:v>
                </c:pt>
                <c:pt idx="32">
                  <c:v>0.9999999999999997</c:v>
                </c:pt>
                <c:pt idx="33">
                  <c:v>0.9999999999999997</c:v>
                </c:pt>
                <c:pt idx="34">
                  <c:v>0.9999999999999997</c:v>
                </c:pt>
                <c:pt idx="35">
                  <c:v>0.9999999999999997</c:v>
                </c:pt>
                <c:pt idx="36">
                  <c:v>0.9999999999999997</c:v>
                </c:pt>
                <c:pt idx="37">
                  <c:v>0.9999999999999997</c:v>
                </c:pt>
                <c:pt idx="38">
                  <c:v>0.9999999999999997</c:v>
                </c:pt>
                <c:pt idx="39">
                  <c:v>0.9999999999999997</c:v>
                </c:pt>
                <c:pt idx="40">
                  <c:v>0.9999999999999997</c:v>
                </c:pt>
                <c:pt idx="41">
                  <c:v>0.9999999999999997</c:v>
                </c:pt>
              </c:numCache>
            </c:numRef>
          </c:yVal>
          <c:smooth val="0"/>
        </c:ser>
        <c:ser>
          <c:idx val="1"/>
          <c:order val="1"/>
          <c:tx>
            <c:v>Modelled cumulative size distribution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lognorm!$A$2:$A$47</c:f>
              <c:numCache>
                <c:ptCount val="46"/>
                <c:pt idx="0">
                  <c:v>0.001</c:v>
                </c:pt>
                <c:pt idx="1">
                  <c:v>0.00125893</c:v>
                </c:pt>
                <c:pt idx="2">
                  <c:v>0.00158489</c:v>
                </c:pt>
                <c:pt idx="3">
                  <c:v>0.00199526</c:v>
                </c:pt>
                <c:pt idx="4">
                  <c:v>0.00251189</c:v>
                </c:pt>
                <c:pt idx="5">
                  <c:v>0.00316228</c:v>
                </c:pt>
                <c:pt idx="6">
                  <c:v>0.00398107</c:v>
                </c:pt>
                <c:pt idx="7">
                  <c:v>0.00501187</c:v>
                </c:pt>
                <c:pt idx="8">
                  <c:v>0.00630957</c:v>
                </c:pt>
                <c:pt idx="9">
                  <c:v>0.00794328</c:v>
                </c:pt>
                <c:pt idx="10">
                  <c:v>0.01</c:v>
                </c:pt>
                <c:pt idx="11">
                  <c:v>0.0125893</c:v>
                </c:pt>
                <c:pt idx="12">
                  <c:v>0.0158489</c:v>
                </c:pt>
                <c:pt idx="13">
                  <c:v>0.0199526</c:v>
                </c:pt>
                <c:pt idx="14">
                  <c:v>0.0251189</c:v>
                </c:pt>
                <c:pt idx="15">
                  <c:v>0.0316228</c:v>
                </c:pt>
                <c:pt idx="16">
                  <c:v>0.0398107</c:v>
                </c:pt>
                <c:pt idx="17">
                  <c:v>0.0501187</c:v>
                </c:pt>
                <c:pt idx="18">
                  <c:v>0.0630957</c:v>
                </c:pt>
                <c:pt idx="19">
                  <c:v>0.0794328</c:v>
                </c:pt>
                <c:pt idx="20">
                  <c:v>0.1</c:v>
                </c:pt>
                <c:pt idx="21">
                  <c:v>0.125893</c:v>
                </c:pt>
                <c:pt idx="22">
                  <c:v>0.158489</c:v>
                </c:pt>
                <c:pt idx="23">
                  <c:v>0.199526</c:v>
                </c:pt>
                <c:pt idx="24">
                  <c:v>0.251189</c:v>
                </c:pt>
                <c:pt idx="25">
                  <c:v>0.316228</c:v>
                </c:pt>
                <c:pt idx="26">
                  <c:v>0.398107</c:v>
                </c:pt>
                <c:pt idx="27">
                  <c:v>0.501187</c:v>
                </c:pt>
                <c:pt idx="28">
                  <c:v>0.630957</c:v>
                </c:pt>
                <c:pt idx="29">
                  <c:v>0.794328</c:v>
                </c:pt>
                <c:pt idx="30">
                  <c:v>1</c:v>
                </c:pt>
                <c:pt idx="31">
                  <c:v>1.25893</c:v>
                </c:pt>
                <c:pt idx="32">
                  <c:v>1.5848900000000001</c:v>
                </c:pt>
                <c:pt idx="33">
                  <c:v>1.99526</c:v>
                </c:pt>
                <c:pt idx="34">
                  <c:v>2.5118899999999997</c:v>
                </c:pt>
                <c:pt idx="35">
                  <c:v>3.16228</c:v>
                </c:pt>
                <c:pt idx="36">
                  <c:v>3.9810700000000003</c:v>
                </c:pt>
                <c:pt idx="37">
                  <c:v>5.01187</c:v>
                </c:pt>
                <c:pt idx="38">
                  <c:v>6.30957</c:v>
                </c:pt>
                <c:pt idx="39">
                  <c:v>7.94328</c:v>
                </c:pt>
                <c:pt idx="40">
                  <c:v>10</c:v>
                </c:pt>
                <c:pt idx="41">
                  <c:v>12.5893</c:v>
                </c:pt>
                <c:pt idx="42">
                  <c:v>15.8489</c:v>
                </c:pt>
                <c:pt idx="43">
                  <c:v>19.952599999999997</c:v>
                </c:pt>
                <c:pt idx="44">
                  <c:v>25.1189</c:v>
                </c:pt>
                <c:pt idx="45">
                  <c:v>31.622799999999998</c:v>
                </c:pt>
              </c:numCache>
            </c:numRef>
          </c:xVal>
          <c:yVal>
            <c:numRef>
              <c:f>'help stuff'!$O$2:$O$47</c:f>
              <c:numCache>
                <c:ptCount val="46"/>
                <c:pt idx="0">
                  <c:v>9.592028613423703E-13</c:v>
                </c:pt>
                <c:pt idx="1">
                  <c:v>3.0934607578871055E-11</c:v>
                </c:pt>
                <c:pt idx="2">
                  <c:v>7.093790595153948E-10</c:v>
                </c:pt>
                <c:pt idx="3">
                  <c:v>1.1833429754892038E-08</c:v>
                </c:pt>
                <c:pt idx="4">
                  <c:v>1.4396316901383407E-07</c:v>
                </c:pt>
                <c:pt idx="5">
                  <c:v>1.2809700530934133E-06</c:v>
                </c:pt>
                <c:pt idx="6">
                  <c:v>8.37229337912553E-06</c:v>
                </c:pt>
                <c:pt idx="7">
                  <c:v>4.046394313148915E-05</c:v>
                </c:pt>
                <c:pt idx="8">
                  <c:v>0.00014624056184399584</c:v>
                </c:pt>
                <c:pt idx="9">
                  <c:v>0.0004036131496893316</c:v>
                </c:pt>
                <c:pt idx="10">
                  <c:v>0.0008893057461366678</c:v>
                </c:pt>
                <c:pt idx="11">
                  <c:v>0.0017217537952375845</c:v>
                </c:pt>
                <c:pt idx="12">
                  <c:v>0.003429217585667622</c:v>
                </c:pt>
                <c:pt idx="13">
                  <c:v>0.007788151394515926</c:v>
                </c:pt>
                <c:pt idx="14">
                  <c:v>0.018752602652697167</c:v>
                </c:pt>
                <c:pt idx="15">
                  <c:v>0.042312323002309894</c:v>
                </c:pt>
                <c:pt idx="16">
                  <c:v>0.08388670620792532</c:v>
                </c:pt>
                <c:pt idx="17">
                  <c:v>0.14366635280885437</c:v>
                </c:pt>
                <c:pt idx="18">
                  <c:v>0.21365625476536593</c:v>
                </c:pt>
                <c:pt idx="19">
                  <c:v>0.28097271836813675</c:v>
                </c:pt>
                <c:pt idx="20">
                  <c:v>0.33877232651215333</c:v>
                </c:pt>
                <c:pt idx="21">
                  <c:v>0.39698641055868344</c:v>
                </c:pt>
                <c:pt idx="22">
                  <c:v>0.4640174935870457</c:v>
                </c:pt>
                <c:pt idx="23">
                  <c:v>0.519247677793833</c:v>
                </c:pt>
                <c:pt idx="24">
                  <c:v>0.5498330939914723</c:v>
                </c:pt>
                <c:pt idx="25">
                  <c:v>0.5722817583496598</c:v>
                </c:pt>
                <c:pt idx="26">
                  <c:v>0.6018780866374341</c:v>
                </c:pt>
                <c:pt idx="27">
                  <c:v>0.643333010522459</c:v>
                </c:pt>
                <c:pt idx="28">
                  <c:v>0.6960399799253968</c:v>
                </c:pt>
                <c:pt idx="29">
                  <c:v>0.7560991435334857</c:v>
                </c:pt>
                <c:pt idx="30">
                  <c:v>0.8173896189950017</c:v>
                </c:pt>
                <c:pt idx="31">
                  <c:v>0.8734018916037783</c:v>
                </c:pt>
                <c:pt idx="32">
                  <c:v>0.9192426030230363</c:v>
                </c:pt>
                <c:pt idx="33">
                  <c:v>0.9528389530472863</c:v>
                </c:pt>
                <c:pt idx="34">
                  <c:v>0.9748888035333582</c:v>
                </c:pt>
                <c:pt idx="35">
                  <c:v>0.9878485481479709</c:v>
                </c:pt>
                <c:pt idx="36">
                  <c:v>0.9946697809258764</c:v>
                </c:pt>
                <c:pt idx="37">
                  <c:v>0.997884942257939</c:v>
                </c:pt>
                <c:pt idx="38">
                  <c:v>0.9992420598071298</c:v>
                </c:pt>
                <c:pt idx="39">
                  <c:v>0.9997550466941829</c:v>
                </c:pt>
                <c:pt idx="40">
                  <c:v>0.9999286946072866</c:v>
                </c:pt>
                <c:pt idx="41">
                  <c:v>0.9999813326303477</c:v>
                </c:pt>
                <c:pt idx="42">
                  <c:v>0.9999956224455064</c:v>
                </c:pt>
                <c:pt idx="43">
                  <c:v>0.9999990963083312</c:v>
                </c:pt>
                <c:pt idx="44">
                  <c:v>0.9999998525627518</c:v>
                </c:pt>
                <c:pt idx="45">
                  <c:v>1.0000000000000007</c:v>
                </c:pt>
              </c:numCache>
            </c:numRef>
          </c:yVal>
          <c:smooth val="0"/>
        </c:ser>
        <c:axId val="41663912"/>
        <c:axId val="39430889"/>
      </c:scatterChart>
      <c:valAx>
        <c:axId val="41663912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crossBetween val="midCat"/>
        <c:dispUnits/>
      </c:valAx>
      <c:valAx>
        <c:axId val="39430889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663912"/>
        <c:crossesAt val="0.0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5575"/>
          <c:w val="0.69625"/>
          <c:h val="0.03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0.44</cdr:y>
    </cdr:from>
    <cdr:to>
      <cdr:x>0.51</cdr:x>
      <cdr:y>0.477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77500" cy="6543675"/>
    <xdr:graphicFrame>
      <xdr:nvGraphicFramePr>
        <xdr:cNvPr id="1" name="Shape 1025"/>
        <xdr:cNvGraphicFramePr/>
      </xdr:nvGraphicFramePr>
      <xdr:xfrm>
        <a:off x="0" y="0"/>
        <a:ext cx="10477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3" sqref="H3"/>
    </sheetView>
  </sheetViews>
  <sheetFormatPr defaultColWidth="9.140625" defaultRowHeight="12.75"/>
  <cols>
    <col min="1" max="1" width="17.57421875" style="0" customWidth="1"/>
    <col min="7" max="7" width="21.140625" style="0" customWidth="1"/>
    <col min="8" max="8" width="12.421875" style="0" customWidth="1"/>
    <col min="9" max="9" width="20.421875" style="0" customWidth="1"/>
    <col min="10" max="10" width="10.57421875" style="0" bestFit="1" customWidth="1"/>
  </cols>
  <sheetData>
    <row r="1" spans="1:9" ht="12.75">
      <c r="A1" s="5" t="s">
        <v>16</v>
      </c>
      <c r="B1" s="5" t="s">
        <v>17</v>
      </c>
      <c r="C1" s="5" t="s">
        <v>18</v>
      </c>
      <c r="D1" s="5" t="s">
        <v>19</v>
      </c>
      <c r="E1" s="5"/>
      <c r="G1" s="5" t="s">
        <v>25</v>
      </c>
      <c r="I1" s="5" t="s">
        <v>26</v>
      </c>
    </row>
    <row r="2" spans="1:6" ht="12.75">
      <c r="A2" s="9"/>
      <c r="B2" s="9"/>
      <c r="C2" s="1">
        <f>A2^2*PI()/4*B2</f>
        <v>0</v>
      </c>
      <c r="D2" s="1">
        <f>A2^3*PI()/6*B2</f>
        <v>0</v>
      </c>
      <c r="F2" s="1"/>
    </row>
    <row r="3" spans="1:10" ht="12.75">
      <c r="A3" s="9"/>
      <c r="B3" s="9"/>
      <c r="C3" s="1">
        <f aca="true" t="shared" si="0" ref="C3:C24">A3^2*PI()/4*B3</f>
        <v>0</v>
      </c>
      <c r="D3" s="1">
        <f aca="true" t="shared" si="1" ref="D3:D24">A3^3*PI()/6*B3</f>
        <v>0</v>
      </c>
      <c r="F3" s="1"/>
      <c r="G3" s="5" t="s">
        <v>27</v>
      </c>
      <c r="H3" s="12" t="e">
        <f>SUM('help stuff'!H2:H43)/H17</f>
        <v>#DIV/0!</v>
      </c>
      <c r="I3" s="5" t="s">
        <v>27</v>
      </c>
      <c r="J3" s="12">
        <f>SUM('help stuff'!I2:I47)/H18</f>
        <v>0.026965445019134518</v>
      </c>
    </row>
    <row r="4" spans="1:10" ht="12.75">
      <c r="A4" s="9"/>
      <c r="B4" s="9"/>
      <c r="C4" s="1">
        <f t="shared" si="0"/>
        <v>0</v>
      </c>
      <c r="D4" s="1">
        <f t="shared" si="1"/>
        <v>0</v>
      </c>
      <c r="F4" s="1"/>
      <c r="G4" s="5" t="s">
        <v>32</v>
      </c>
      <c r="H4" s="12">
        <v>0.028</v>
      </c>
      <c r="I4" s="5" t="s">
        <v>32</v>
      </c>
      <c r="J4" s="12">
        <v>0.02</v>
      </c>
    </row>
    <row r="5" spans="1:10" ht="12.75">
      <c r="A5" s="9"/>
      <c r="B5" s="9"/>
      <c r="C5" s="1">
        <f t="shared" si="0"/>
        <v>0</v>
      </c>
      <c r="D5" s="1">
        <f t="shared" si="1"/>
        <v>0</v>
      </c>
      <c r="F5" s="1"/>
      <c r="G5" s="5" t="s">
        <v>47</v>
      </c>
      <c r="H5">
        <v>0.058</v>
      </c>
      <c r="I5" s="5" t="s">
        <v>47</v>
      </c>
      <c r="J5">
        <v>0.053</v>
      </c>
    </row>
    <row r="6" spans="1:10" ht="12.75">
      <c r="A6" s="9"/>
      <c r="B6" s="9"/>
      <c r="C6" s="1">
        <f t="shared" si="0"/>
        <v>0</v>
      </c>
      <c r="D6" s="1">
        <f t="shared" si="1"/>
        <v>0</v>
      </c>
      <c r="F6" s="1"/>
      <c r="G6" s="5" t="s">
        <v>48</v>
      </c>
      <c r="H6">
        <v>0.146</v>
      </c>
      <c r="I6" s="5" t="s">
        <v>48</v>
      </c>
      <c r="J6">
        <v>0.186</v>
      </c>
    </row>
    <row r="7" spans="1:10" ht="12.75">
      <c r="A7" s="9"/>
      <c r="B7" s="9"/>
      <c r="C7" s="1">
        <f t="shared" si="0"/>
        <v>0</v>
      </c>
      <c r="D7" s="1">
        <f t="shared" si="1"/>
        <v>0</v>
      </c>
      <c r="F7" s="1"/>
      <c r="G7" s="5" t="s">
        <v>39</v>
      </c>
      <c r="H7" s="12" t="e">
        <f>J17/I17</f>
        <v>#DIV/0!</v>
      </c>
      <c r="I7" s="5" t="s">
        <v>39</v>
      </c>
      <c r="J7" s="12">
        <f>J18/I18</f>
        <v>0.08041663377022007</v>
      </c>
    </row>
    <row r="8" spans="1:10" ht="12.75">
      <c r="A8" s="9"/>
      <c r="B8" s="9"/>
      <c r="C8" s="1">
        <f t="shared" si="0"/>
        <v>0</v>
      </c>
      <c r="D8" s="1">
        <f t="shared" si="1"/>
        <v>0</v>
      </c>
      <c r="F8" s="1"/>
      <c r="G8" s="5" t="s">
        <v>35</v>
      </c>
      <c r="H8" s="12" t="e">
        <f>SUM('help stuff'!P2:P43)/SUM('help stuff'!Q2:Q43)</f>
        <v>#DIV/0!</v>
      </c>
      <c r="I8" s="5" t="s">
        <v>35</v>
      </c>
      <c r="J8" s="12">
        <f>SUM('help stuff'!R2:R47)/SUM('help stuff'!S2:S47)</f>
        <v>0.12062495065533023</v>
      </c>
    </row>
    <row r="9" spans="1:10" ht="12.75">
      <c r="A9" s="9"/>
      <c r="B9" s="9"/>
      <c r="C9" s="1">
        <f t="shared" si="0"/>
        <v>0</v>
      </c>
      <c r="D9" s="1">
        <f t="shared" si="1"/>
        <v>0</v>
      </c>
      <c r="F9" s="1"/>
      <c r="G9" s="5" t="s">
        <v>36</v>
      </c>
      <c r="H9" s="12" t="e">
        <f>SUM('help stuff'!T2:T43)/SUM('help stuff'!U2:U43)</f>
        <v>#DIV/0!</v>
      </c>
      <c r="I9" s="5" t="s">
        <v>36</v>
      </c>
      <c r="J9" s="12">
        <f>SUM('help stuff'!V2:V47)/SUM('help stuff'!W2:W47)</f>
        <v>0.6051097368341822</v>
      </c>
    </row>
    <row r="10" spans="1:6" ht="12.75">
      <c r="A10" s="9"/>
      <c r="B10" s="9"/>
      <c r="C10" s="1">
        <f t="shared" si="0"/>
        <v>0</v>
      </c>
      <c r="D10" s="1">
        <f t="shared" si="1"/>
        <v>0</v>
      </c>
      <c r="F10" s="1"/>
    </row>
    <row r="11" spans="1:6" ht="12.75">
      <c r="A11" s="9"/>
      <c r="B11" s="9"/>
      <c r="C11" s="1">
        <f t="shared" si="0"/>
        <v>0</v>
      </c>
      <c r="D11" s="1">
        <f t="shared" si="1"/>
        <v>0</v>
      </c>
      <c r="F11" s="1"/>
    </row>
    <row r="12" spans="1:6" ht="12.75">
      <c r="A12" s="9"/>
      <c r="B12" s="9"/>
      <c r="C12" s="1">
        <f t="shared" si="0"/>
        <v>0</v>
      </c>
      <c r="D12" s="1">
        <f t="shared" si="1"/>
        <v>0</v>
      </c>
      <c r="F12" s="1"/>
    </row>
    <row r="13" spans="1:6" ht="12.75">
      <c r="A13" s="9"/>
      <c r="B13" s="9"/>
      <c r="C13" s="1">
        <f t="shared" si="0"/>
        <v>0</v>
      </c>
      <c r="D13" s="1">
        <f t="shared" si="1"/>
        <v>0</v>
      </c>
      <c r="F13" s="1"/>
    </row>
    <row r="14" spans="1:6" ht="12.75">
      <c r="A14" s="9"/>
      <c r="B14" s="9"/>
      <c r="C14" s="1">
        <f t="shared" si="0"/>
        <v>0</v>
      </c>
      <c r="D14" s="1">
        <f t="shared" si="1"/>
        <v>0</v>
      </c>
      <c r="F14" s="1"/>
    </row>
    <row r="15" spans="1:6" ht="12.75">
      <c r="A15" s="9"/>
      <c r="B15" s="9"/>
      <c r="C15" s="1">
        <f t="shared" si="0"/>
        <v>0</v>
      </c>
      <c r="D15" s="1">
        <f t="shared" si="1"/>
        <v>0</v>
      </c>
      <c r="F15" s="1"/>
    </row>
    <row r="16" spans="1:10" ht="12.75">
      <c r="A16" s="9"/>
      <c r="B16" s="9"/>
      <c r="C16" s="1">
        <f t="shared" si="0"/>
        <v>0</v>
      </c>
      <c r="D16" s="1">
        <f t="shared" si="1"/>
        <v>0</v>
      </c>
      <c r="F16" s="1"/>
      <c r="H16" s="5" t="s">
        <v>44</v>
      </c>
      <c r="I16" s="5" t="s">
        <v>18</v>
      </c>
      <c r="J16" s="5" t="s">
        <v>19</v>
      </c>
    </row>
    <row r="17" spans="1:10" ht="12.75">
      <c r="A17" s="9"/>
      <c r="B17" s="9"/>
      <c r="C17" s="1">
        <f t="shared" si="0"/>
        <v>0</v>
      </c>
      <c r="D17" s="1">
        <f t="shared" si="1"/>
        <v>0</v>
      </c>
      <c r="F17" s="1"/>
      <c r="G17" s="5" t="s">
        <v>20</v>
      </c>
      <c r="H17" s="3">
        <f>SUM('help stuff'!B2:B25)</f>
        <v>0</v>
      </c>
      <c r="I17" s="6">
        <f>SUM('help stuff'!D2:D25)</f>
        <v>0</v>
      </c>
      <c r="J17" s="6">
        <f>SUM('help stuff'!F2:F25)</f>
        <v>0</v>
      </c>
    </row>
    <row r="18" spans="1:10" ht="12.75">
      <c r="A18" s="9"/>
      <c r="B18" s="9"/>
      <c r="C18" s="1">
        <f t="shared" si="0"/>
        <v>0</v>
      </c>
      <c r="D18" s="1">
        <f t="shared" si="1"/>
        <v>0</v>
      </c>
      <c r="F18" s="1"/>
      <c r="G18" s="5" t="s">
        <v>45</v>
      </c>
      <c r="H18" s="3">
        <f>SUM('help stuff'!C2:C47)</f>
        <v>3775.9993545855236</v>
      </c>
      <c r="I18" s="6">
        <f>SUM('help stuff'!E2:E47)</f>
        <v>3.8861343211794863</v>
      </c>
      <c r="J18" s="6">
        <f>SUM('help stuff'!G2:G47)</f>
        <v>0.31250984048817354</v>
      </c>
    </row>
    <row r="19" spans="1:9" ht="12.75">
      <c r="A19" s="9"/>
      <c r="B19" s="9"/>
      <c r="C19" s="1">
        <f t="shared" si="0"/>
        <v>0</v>
      </c>
      <c r="D19" s="1">
        <f t="shared" si="1"/>
        <v>0</v>
      </c>
      <c r="F19" s="1"/>
      <c r="G19" s="5"/>
      <c r="I19" s="1"/>
    </row>
    <row r="20" spans="1:10" ht="12.75">
      <c r="A20" s="9"/>
      <c r="B20" s="9"/>
      <c r="C20" s="1">
        <f t="shared" si="0"/>
        <v>0</v>
      </c>
      <c r="D20" s="1">
        <f t="shared" si="1"/>
        <v>0</v>
      </c>
      <c r="F20" s="1"/>
      <c r="G20" s="5" t="s">
        <v>46</v>
      </c>
      <c r="H20" s="4">
        <f>H17/H18</f>
        <v>0</v>
      </c>
      <c r="I20" s="4">
        <f>I17/I18</f>
        <v>0</v>
      </c>
      <c r="J20" s="4">
        <f>J17/J18</f>
        <v>0</v>
      </c>
    </row>
    <row r="21" spans="1:6" ht="12.75">
      <c r="A21" s="9"/>
      <c r="B21" s="9"/>
      <c r="C21" s="1">
        <f t="shared" si="0"/>
        <v>0</v>
      </c>
      <c r="D21" s="1">
        <f t="shared" si="1"/>
        <v>0</v>
      </c>
      <c r="F21" s="1"/>
    </row>
    <row r="22" spans="1:6" ht="12.75">
      <c r="A22" s="9"/>
      <c r="B22" s="9"/>
      <c r="C22" s="1">
        <f t="shared" si="0"/>
        <v>0</v>
      </c>
      <c r="D22" s="1">
        <f t="shared" si="1"/>
        <v>0</v>
      </c>
      <c r="F22" s="1"/>
    </row>
    <row r="23" spans="1:6" ht="12.75">
      <c r="A23" s="9"/>
      <c r="B23" s="9"/>
      <c r="C23" s="1">
        <f t="shared" si="0"/>
        <v>0</v>
      </c>
      <c r="D23" s="1">
        <f t="shared" si="1"/>
        <v>0</v>
      </c>
      <c r="F23" s="1"/>
    </row>
    <row r="24" spans="1:6" ht="12.75">
      <c r="A24" s="9"/>
      <c r="B24" s="9"/>
      <c r="C24" s="1">
        <f t="shared" si="0"/>
        <v>0</v>
      </c>
      <c r="D24" s="1">
        <f t="shared" si="1"/>
        <v>0</v>
      </c>
      <c r="F24" s="1"/>
    </row>
    <row r="25" spans="1:6" ht="12.75">
      <c r="A25" s="9"/>
      <c r="B25" s="9"/>
      <c r="C25" s="1">
        <f aca="true" t="shared" si="2" ref="C25:C32">A25^2*PI()/4*B25</f>
        <v>0</v>
      </c>
      <c r="D25" s="1">
        <f aca="true" t="shared" si="3" ref="D25:D32">A25^3*PI()/6*B25</f>
        <v>0</v>
      </c>
      <c r="F25" s="1"/>
    </row>
    <row r="26" spans="1:4" ht="12.75">
      <c r="A26" s="9"/>
      <c r="B26" s="9"/>
      <c r="C26" s="1">
        <f t="shared" si="2"/>
        <v>0</v>
      </c>
      <c r="D26" s="1">
        <f t="shared" si="3"/>
        <v>0</v>
      </c>
    </row>
    <row r="27" spans="1:6" ht="12.75">
      <c r="A27" s="9"/>
      <c r="B27" s="9"/>
      <c r="C27" s="1">
        <f t="shared" si="2"/>
        <v>0</v>
      </c>
      <c r="D27" s="1">
        <f t="shared" si="3"/>
        <v>0</v>
      </c>
      <c r="F27" s="1"/>
    </row>
    <row r="28" spans="1:5" ht="12.75">
      <c r="A28" s="9"/>
      <c r="B28" s="9"/>
      <c r="C28" s="1">
        <f t="shared" si="2"/>
        <v>0</v>
      </c>
      <c r="D28" s="1">
        <f t="shared" si="3"/>
        <v>0</v>
      </c>
      <c r="E28" s="1"/>
    </row>
    <row r="29" spans="1:4" ht="12.75">
      <c r="A29" s="9"/>
      <c r="B29" s="9"/>
      <c r="C29" s="1">
        <f t="shared" si="2"/>
        <v>0</v>
      </c>
      <c r="D29" s="1">
        <f t="shared" si="3"/>
        <v>0</v>
      </c>
    </row>
    <row r="30" spans="1:4" ht="12.75">
      <c r="A30" s="9"/>
      <c r="B30" s="9"/>
      <c r="C30" s="1">
        <f t="shared" si="2"/>
        <v>0</v>
      </c>
      <c r="D30" s="1">
        <f t="shared" si="3"/>
        <v>0</v>
      </c>
    </row>
    <row r="31" spans="1:4" ht="12.75">
      <c r="A31" s="9"/>
      <c r="B31" s="9"/>
      <c r="C31" s="1">
        <f t="shared" si="2"/>
        <v>0</v>
      </c>
      <c r="D31" s="1">
        <f t="shared" si="3"/>
        <v>0</v>
      </c>
    </row>
    <row r="32" spans="1:4" ht="12.75">
      <c r="A32" s="9"/>
      <c r="B32" s="9"/>
      <c r="C32" s="1">
        <f t="shared" si="2"/>
        <v>0</v>
      </c>
      <c r="D32" s="1">
        <f t="shared" si="3"/>
        <v>0</v>
      </c>
    </row>
    <row r="33" spans="1:4" ht="12.75">
      <c r="A33" s="9"/>
      <c r="B33" s="9"/>
      <c r="C33" s="1">
        <f aca="true" t="shared" si="4" ref="C33:C43">A33^2*PI()/4*B33</f>
        <v>0</v>
      </c>
      <c r="D33" s="1">
        <f aca="true" t="shared" si="5" ref="D33:D43">A33^3*PI()/6*B33</f>
        <v>0</v>
      </c>
    </row>
    <row r="34" spans="1:4" ht="12.75">
      <c r="A34" s="9"/>
      <c r="B34" s="9"/>
      <c r="C34" s="1">
        <f t="shared" si="4"/>
        <v>0</v>
      </c>
      <c r="D34" s="1">
        <f t="shared" si="5"/>
        <v>0</v>
      </c>
    </row>
    <row r="35" spans="1:4" ht="12.75">
      <c r="A35" s="9"/>
      <c r="B35" s="9"/>
      <c r="C35" s="1">
        <f t="shared" si="4"/>
        <v>0</v>
      </c>
      <c r="D35" s="1">
        <f t="shared" si="5"/>
        <v>0</v>
      </c>
    </row>
    <row r="36" spans="1:4" ht="12.75">
      <c r="A36" s="9"/>
      <c r="B36" s="9"/>
      <c r="C36" s="1">
        <f t="shared" si="4"/>
        <v>0</v>
      </c>
      <c r="D36" s="1">
        <f t="shared" si="5"/>
        <v>0</v>
      </c>
    </row>
    <row r="37" spans="1:4" ht="12.75">
      <c r="A37" s="9"/>
      <c r="B37" s="9"/>
      <c r="C37" s="1">
        <f t="shared" si="4"/>
        <v>0</v>
      </c>
      <c r="D37" s="1">
        <f t="shared" si="5"/>
        <v>0</v>
      </c>
    </row>
    <row r="38" spans="1:4" ht="12.75">
      <c r="A38" s="9"/>
      <c r="B38" s="9"/>
      <c r="C38" s="1">
        <f t="shared" si="4"/>
        <v>0</v>
      </c>
      <c r="D38" s="1">
        <f t="shared" si="5"/>
        <v>0</v>
      </c>
    </row>
    <row r="39" spans="1:4" ht="12.75">
      <c r="A39" s="9"/>
      <c r="B39" s="9"/>
      <c r="C39" s="1">
        <f t="shared" si="4"/>
        <v>0</v>
      </c>
      <c r="D39" s="1">
        <f t="shared" si="5"/>
        <v>0</v>
      </c>
    </row>
    <row r="40" spans="1:4" ht="12.75">
      <c r="A40" s="9"/>
      <c r="B40" s="9"/>
      <c r="C40" s="1">
        <f t="shared" si="4"/>
        <v>0</v>
      </c>
      <c r="D40" s="1">
        <f t="shared" si="5"/>
        <v>0</v>
      </c>
    </row>
    <row r="41" spans="1:4" ht="12.75">
      <c r="A41" s="9"/>
      <c r="B41" s="9"/>
      <c r="C41" s="1">
        <f t="shared" si="4"/>
        <v>0</v>
      </c>
      <c r="D41" s="1">
        <f t="shared" si="5"/>
        <v>0</v>
      </c>
    </row>
    <row r="42" spans="1:4" ht="12.75">
      <c r="A42" s="9"/>
      <c r="B42" s="9"/>
      <c r="C42" s="1">
        <f t="shared" si="4"/>
        <v>0</v>
      </c>
      <c r="D42" s="1">
        <f t="shared" si="5"/>
        <v>0</v>
      </c>
    </row>
    <row r="43" spans="1:4" ht="12.75">
      <c r="A43" s="9"/>
      <c r="B43" s="9"/>
      <c r="C43" s="1">
        <f t="shared" si="4"/>
        <v>0</v>
      </c>
      <c r="D43" s="1">
        <f t="shared" si="5"/>
        <v>0</v>
      </c>
    </row>
    <row r="44" ht="12.75">
      <c r="C44" s="1"/>
    </row>
    <row r="45" ht="12.75">
      <c r="C45" s="1"/>
    </row>
    <row r="46" ht="12.75">
      <c r="C46" s="1"/>
    </row>
    <row r="47" ht="12.75">
      <c r="C47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F1" sqref="F1"/>
    </sheetView>
  </sheetViews>
  <sheetFormatPr defaultColWidth="9.140625" defaultRowHeight="12.75"/>
  <cols>
    <col min="2" max="2" width="11.28125" style="0" customWidth="1"/>
    <col min="3" max="3" width="11.8515625" style="0" customWidth="1"/>
    <col min="4" max="5" width="12.00390625" style="0" customWidth="1"/>
    <col min="6" max="6" width="12.421875" style="0" customWidth="1"/>
  </cols>
  <sheetData>
    <row r="1" spans="1:13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24</v>
      </c>
      <c r="F1" s="5" t="s">
        <v>4</v>
      </c>
      <c r="G1" s="5" t="s">
        <v>5</v>
      </c>
      <c r="H1" s="5" t="s">
        <v>6</v>
      </c>
      <c r="I1" s="5"/>
      <c r="K1" s="10" t="s">
        <v>7</v>
      </c>
      <c r="L1" s="10" t="s">
        <v>8</v>
      </c>
      <c r="M1" s="10" t="s">
        <v>9</v>
      </c>
    </row>
    <row r="2" spans="1:13" ht="12.75">
      <c r="A2" s="4">
        <v>0.001</v>
      </c>
      <c r="B2">
        <f aca="true" t="shared" si="0" ref="B2:B47">$K$2*(1/(SQRT(2*PI())*LOG($M$2)))*EXP(-((LOG(A2)-LOG($L$2))^2/(2*LOG($M$2)^2)))</f>
        <v>0.005724523654539588</v>
      </c>
      <c r="C2">
        <f aca="true" t="shared" si="1" ref="C2:C47">$K$5*(1/(SQRT(2*PI())*LOG($M$5)))*EXP(-((LOG(A2)-LOG($L$5))^2/(2*LOG($M$5)^2)))</f>
        <v>4.769976597602601E-07</v>
      </c>
      <c r="D2">
        <f aca="true" t="shared" si="2" ref="D2:D47">$K$8*(1/(SQRT(2*PI())*LOG($M$8)))*EXP(-((LOG(A2)-LOG($L$8))^2/(2*LOG($M$8)^2)))</f>
        <v>7.430836494580921E-76</v>
      </c>
      <c r="E2">
        <f>$K$11*(1/(SQRT(2*PI())*LOG($M$11)))*EXP(-((LOG(A2)-LOG($L$11))^2/(2*LOG($M$11)^2)))</f>
        <v>2.8265187608151445E-13</v>
      </c>
      <c r="F2">
        <f>B2+C2+D2+E2</f>
        <v>0.005725000652482</v>
      </c>
      <c r="G2" s="1">
        <f aca="true" t="shared" si="3" ref="G2:G47">A2^2*PI()/4*F2</f>
        <v>4.496404997908555E-09</v>
      </c>
      <c r="H2" s="1">
        <f aca="true" t="shared" si="4" ref="H2:H47">A2^3*PI()/6*F2</f>
        <v>2.997603331939037E-12</v>
      </c>
      <c r="I2" s="1"/>
      <c r="K2" s="2">
        <v>1300</v>
      </c>
      <c r="L2" s="2">
        <v>0.008</v>
      </c>
      <c r="M2" s="2">
        <v>1.5</v>
      </c>
    </row>
    <row r="3" spans="1:9" ht="12.75">
      <c r="A3" s="4">
        <v>0.00125893</v>
      </c>
      <c r="B3">
        <f t="shared" si="0"/>
        <v>0.08965615600340333</v>
      </c>
      <c r="C3">
        <f t="shared" si="1"/>
        <v>9.345525644342412E-06</v>
      </c>
      <c r="D3">
        <f t="shared" si="2"/>
        <v>7.635879404406396E-69</v>
      </c>
      <c r="E3">
        <f aca="true" t="shared" si="5" ref="E3:E47">$K$11*(1/(SQRT(2*PI())*LOG($M$11)))*EXP(-((LOG(A3)-LOG($L$11))^2/(2*LOG($M$11)^2)))</f>
        <v>3.5474733669874293E-12</v>
      </c>
      <c r="F3">
        <f aca="true" t="shared" si="6" ref="F3:F47">B3+C3+D3+E3</f>
        <v>0.08966550153259514</v>
      </c>
      <c r="G3" s="1">
        <f t="shared" si="3"/>
        <v>1.1161393739338167E-07</v>
      </c>
      <c r="H3" s="1">
        <f t="shared" si="4"/>
        <v>9.367608946843333E-11</v>
      </c>
      <c r="I3" s="1"/>
    </row>
    <row r="4" spans="1:13" ht="12.75">
      <c r="A4" s="4">
        <v>0.00158489</v>
      </c>
      <c r="B4">
        <f t="shared" si="0"/>
        <v>1.0169940172167067</v>
      </c>
      <c r="C4">
        <f t="shared" si="1"/>
        <v>0.00014893591914727465</v>
      </c>
      <c r="D4">
        <f t="shared" si="2"/>
        <v>3.6299357611342274E-62</v>
      </c>
      <c r="E4">
        <f t="shared" si="5"/>
        <v>3.986741899671871E-11</v>
      </c>
      <c r="F4">
        <f t="shared" si="6"/>
        <v>1.0171429531757215</v>
      </c>
      <c r="G4" s="1">
        <f t="shared" si="3"/>
        <v>2.0066430552413985E-06</v>
      </c>
      <c r="H4" s="1">
        <f t="shared" si="4"/>
        <v>2.1202056745476934E-09</v>
      </c>
      <c r="I4" s="1"/>
      <c r="K4" s="11" t="s">
        <v>10</v>
      </c>
      <c r="L4" s="11" t="s">
        <v>11</v>
      </c>
      <c r="M4" s="11" t="s">
        <v>12</v>
      </c>
    </row>
    <row r="5" spans="1:13" ht="12.75">
      <c r="A5" s="4">
        <v>0.00199526</v>
      </c>
      <c r="B5">
        <f t="shared" si="0"/>
        <v>8.356592054823581</v>
      </c>
      <c r="C5">
        <f t="shared" si="1"/>
        <v>0.0019310237750842538</v>
      </c>
      <c r="D5">
        <f t="shared" si="2"/>
        <v>7.991385371448544E-56</v>
      </c>
      <c r="E5">
        <f t="shared" si="5"/>
        <v>4.0125628480426065E-10</v>
      </c>
      <c r="F5">
        <f t="shared" si="6"/>
        <v>8.358523078999921</v>
      </c>
      <c r="G5" s="1">
        <f t="shared" si="3"/>
        <v>2.6134754180366298E-05</v>
      </c>
      <c r="H5" s="1">
        <f t="shared" si="4"/>
        <v>3.4763753083945104E-08</v>
      </c>
      <c r="I5" s="1"/>
      <c r="K5" s="9">
        <v>2450</v>
      </c>
      <c r="L5" s="9">
        <v>0.031</v>
      </c>
      <c r="M5" s="9">
        <v>1.66</v>
      </c>
    </row>
    <row r="6" spans="1:9" ht="12.75">
      <c r="A6" s="4">
        <v>0.00251189</v>
      </c>
      <c r="B6">
        <f t="shared" si="0"/>
        <v>49.737733905625724</v>
      </c>
      <c r="C6">
        <f t="shared" si="1"/>
        <v>0.020367620973906448</v>
      </c>
      <c r="D6">
        <f t="shared" si="2"/>
        <v>8.144767131039455E-50</v>
      </c>
      <c r="E6">
        <f t="shared" si="5"/>
        <v>3.616653553748359E-09</v>
      </c>
      <c r="F6">
        <f t="shared" si="6"/>
        <v>49.75810153021629</v>
      </c>
      <c r="G6" s="1">
        <f t="shared" si="3"/>
        <v>0.0002465783358719287</v>
      </c>
      <c r="H6" s="1">
        <f t="shared" si="4"/>
        <v>4.1291843739555937E-07</v>
      </c>
      <c r="I6" s="1"/>
    </row>
    <row r="7" spans="1:16" ht="12.75">
      <c r="A7" s="4">
        <v>0.00316228</v>
      </c>
      <c r="B7">
        <f t="shared" si="0"/>
        <v>214.42400074598808</v>
      </c>
      <c r="C7">
        <f t="shared" si="1"/>
        <v>0.17475766419511604</v>
      </c>
      <c r="D7">
        <f t="shared" si="2"/>
        <v>3.8418633461201104E-44</v>
      </c>
      <c r="E7">
        <f t="shared" si="5"/>
        <v>2.919127715086084E-08</v>
      </c>
      <c r="F7">
        <f t="shared" si="6"/>
        <v>214.59875843937448</v>
      </c>
      <c r="G7" s="1">
        <f t="shared" si="3"/>
        <v>0.0016854572016598679</v>
      </c>
      <c r="H7" s="1">
        <f t="shared" si="4"/>
        <v>3.553258399776645E-06</v>
      </c>
      <c r="I7" s="1"/>
      <c r="K7" s="10" t="s">
        <v>13</v>
      </c>
      <c r="L7" s="10" t="s">
        <v>14</v>
      </c>
      <c r="M7" s="10" t="s">
        <v>15</v>
      </c>
      <c r="O7" s="8"/>
      <c r="P7" s="8"/>
    </row>
    <row r="8" spans="1:13" ht="12.75">
      <c r="A8" s="4">
        <v>0.00398107</v>
      </c>
      <c r="B8">
        <f t="shared" si="0"/>
        <v>669.5799929135427</v>
      </c>
      <c r="C8">
        <f t="shared" si="1"/>
        <v>1.219800583861437</v>
      </c>
      <c r="D8">
        <f t="shared" si="2"/>
        <v>8.388577485387192E-39</v>
      </c>
      <c r="E8">
        <f t="shared" si="5"/>
        <v>2.1099516662290386E-07</v>
      </c>
      <c r="F8">
        <f t="shared" si="6"/>
        <v>670.7997937083993</v>
      </c>
      <c r="G8" s="1">
        <f t="shared" si="3"/>
        <v>0.008349922212376426</v>
      </c>
      <c r="H8" s="1">
        <f t="shared" si="4"/>
        <v>2.216108321468361E-05</v>
      </c>
      <c r="I8" s="1"/>
      <c r="K8" s="2">
        <v>23</v>
      </c>
      <c r="L8" s="2">
        <v>0.14</v>
      </c>
      <c r="M8" s="7">
        <v>1.3</v>
      </c>
    </row>
    <row r="9" spans="1:9" ht="12.75">
      <c r="A9" s="4">
        <v>0.00501187</v>
      </c>
      <c r="B9">
        <f t="shared" si="0"/>
        <v>1514.523805631276</v>
      </c>
      <c r="C9">
        <f t="shared" si="1"/>
        <v>6.926337923962293</v>
      </c>
      <c r="D9">
        <f t="shared" si="2"/>
        <v>8.4791831341589E-34</v>
      </c>
      <c r="E9">
        <f t="shared" si="5"/>
        <v>1.3657492689138106E-06</v>
      </c>
      <c r="F9">
        <f t="shared" si="6"/>
        <v>1521.4501449209877</v>
      </c>
      <c r="G9" s="1">
        <f t="shared" si="3"/>
        <v>0.0300156119725177</v>
      </c>
      <c r="H9" s="1">
        <f t="shared" si="4"/>
        <v>0.00010028956345113487</v>
      </c>
      <c r="I9" s="1"/>
    </row>
    <row r="10" spans="1:13" ht="12.75">
      <c r="A10" s="4">
        <v>0.00630957</v>
      </c>
      <c r="B10">
        <f t="shared" si="0"/>
        <v>2481.3698631078855</v>
      </c>
      <c r="C10">
        <f t="shared" si="1"/>
        <v>31.994569612194802</v>
      </c>
      <c r="D10">
        <f t="shared" si="2"/>
        <v>3.967447033468997E-29</v>
      </c>
      <c r="E10">
        <f t="shared" si="5"/>
        <v>7.916697220137441E-06</v>
      </c>
      <c r="F10">
        <f t="shared" si="6"/>
        <v>2513.3644406367775</v>
      </c>
      <c r="G10" s="1">
        <f t="shared" si="3"/>
        <v>0.07858594383109425</v>
      </c>
      <c r="H10" s="1">
        <f t="shared" si="4"/>
        <v>0.00033056234241223817</v>
      </c>
      <c r="I10" s="1"/>
      <c r="K10" s="11" t="s">
        <v>21</v>
      </c>
      <c r="L10" s="11" t="s">
        <v>22</v>
      </c>
      <c r="M10" s="11" t="s">
        <v>23</v>
      </c>
    </row>
    <row r="11" spans="1:13" ht="12.75">
      <c r="A11" s="4">
        <v>0.00794328</v>
      </c>
      <c r="B11">
        <f t="shared" si="0"/>
        <v>2944.752166310505</v>
      </c>
      <c r="C11">
        <f t="shared" si="1"/>
        <v>120.2285285964608</v>
      </c>
      <c r="D11">
        <f t="shared" si="2"/>
        <v>8.593431340286303E-25</v>
      </c>
      <c r="E11">
        <f t="shared" si="5"/>
        <v>4.109536356080893E-05</v>
      </c>
      <c r="F11">
        <f t="shared" si="6"/>
        <v>3064.980736002329</v>
      </c>
      <c r="G11" s="1">
        <f t="shared" si="3"/>
        <v>0.15188587027067083</v>
      </c>
      <c r="H11" s="1">
        <f t="shared" si="4"/>
        <v>0.0008043146637357429</v>
      </c>
      <c r="I11" s="1"/>
      <c r="K11" s="9">
        <v>3</v>
      </c>
      <c r="L11" s="9">
        <v>0.22</v>
      </c>
      <c r="M11" s="9">
        <v>2</v>
      </c>
    </row>
    <row r="12" spans="1:9" ht="12.75">
      <c r="A12" s="4">
        <v>0.01</v>
      </c>
      <c r="B12">
        <f t="shared" si="0"/>
        <v>2531.322092004027</v>
      </c>
      <c r="C12">
        <f t="shared" si="1"/>
        <v>367.5331558135035</v>
      </c>
      <c r="D12">
        <f t="shared" si="2"/>
        <v>8.616169780351615E-21</v>
      </c>
      <c r="E12">
        <f t="shared" si="5"/>
        <v>0.0001910364979636293</v>
      </c>
      <c r="F12">
        <f t="shared" si="6"/>
        <v>2898.8554388540288</v>
      </c>
      <c r="G12" s="1">
        <f t="shared" si="3"/>
        <v>0.2276755737630658</v>
      </c>
      <c r="H12" s="1">
        <f t="shared" si="4"/>
        <v>0.001517837158420439</v>
      </c>
      <c r="I12" s="1"/>
    </row>
    <row r="13" spans="1:9" ht="12.75">
      <c r="A13" s="4">
        <v>0.0125893</v>
      </c>
      <c r="B13">
        <f t="shared" si="0"/>
        <v>1576.0988140844167</v>
      </c>
      <c r="C13">
        <f t="shared" si="1"/>
        <v>914.004278328822</v>
      </c>
      <c r="D13">
        <f t="shared" si="2"/>
        <v>3.999484924749124E-17</v>
      </c>
      <c r="E13">
        <f t="shared" si="5"/>
        <v>0.0007952855926618865</v>
      </c>
      <c r="F13">
        <f t="shared" si="6"/>
        <v>2490.1038876988314</v>
      </c>
      <c r="G13" s="1">
        <f t="shared" si="3"/>
        <v>0.3099634694215151</v>
      </c>
      <c r="H13" s="1">
        <f t="shared" si="4"/>
        <v>0.002601482070392187</v>
      </c>
      <c r="I13" s="1"/>
    </row>
    <row r="14" spans="1:9" ht="12.75">
      <c r="A14" s="4">
        <v>0.0158489</v>
      </c>
      <c r="B14">
        <f t="shared" si="0"/>
        <v>710.8428303376268</v>
      </c>
      <c r="C14">
        <f t="shared" si="1"/>
        <v>1849.0318151048693</v>
      </c>
      <c r="D14">
        <f t="shared" si="2"/>
        <v>8.591075941514274E-14</v>
      </c>
      <c r="E14">
        <f t="shared" si="5"/>
        <v>0.00296470134918073</v>
      </c>
      <c r="F14">
        <f t="shared" si="6"/>
        <v>2559.8776101438457</v>
      </c>
      <c r="G14" s="1">
        <f t="shared" si="3"/>
        <v>0.5050185534516178</v>
      </c>
      <c r="H14" s="1">
        <f t="shared" si="4"/>
        <v>0.005335992367866231</v>
      </c>
      <c r="I14" s="1"/>
    </row>
    <row r="15" spans="1:9" ht="12.75">
      <c r="A15" s="4">
        <v>0.0199526</v>
      </c>
      <c r="B15">
        <f t="shared" si="0"/>
        <v>232.21840454082636</v>
      </c>
      <c r="C15">
        <f t="shared" si="1"/>
        <v>3043.039838826223</v>
      </c>
      <c r="D15">
        <f t="shared" si="2"/>
        <v>8.544363023167395E-11</v>
      </c>
      <c r="E15">
        <f t="shared" si="5"/>
        <v>0.009897601901168743</v>
      </c>
      <c r="F15">
        <f t="shared" si="6"/>
        <v>3275.268140969036</v>
      </c>
      <c r="G15" s="1">
        <f t="shared" si="3"/>
        <v>1.0240843619140034</v>
      </c>
      <c r="H15" s="1">
        <f t="shared" si="4"/>
        <v>0.013622097093016901</v>
      </c>
      <c r="I15" s="1"/>
    </row>
    <row r="16" spans="1:9" ht="12.75">
      <c r="A16" s="4">
        <v>0.0251189</v>
      </c>
      <c r="B16">
        <f t="shared" si="0"/>
        <v>54.948415323950755</v>
      </c>
      <c r="C16">
        <f t="shared" si="1"/>
        <v>4074.071835205846</v>
      </c>
      <c r="D16">
        <f t="shared" si="2"/>
        <v>3.93387179618621E-08</v>
      </c>
      <c r="E16">
        <f t="shared" si="5"/>
        <v>0.029590803104878247</v>
      </c>
      <c r="F16">
        <f t="shared" si="6"/>
        <v>4129.04984137224</v>
      </c>
      <c r="G16" s="1">
        <f t="shared" si="3"/>
        <v>2.0461677743061433</v>
      </c>
      <c r="H16" s="1">
        <f t="shared" si="4"/>
        <v>0.03426498913734573</v>
      </c>
      <c r="I16" s="1"/>
    </row>
    <row r="17" spans="1:9" ht="12.75">
      <c r="A17" s="4">
        <v>0.0316228</v>
      </c>
      <c r="B17">
        <f t="shared" si="0"/>
        <v>9.418118576326298</v>
      </c>
      <c r="C17">
        <f t="shared" si="1"/>
        <v>4437.165908606951</v>
      </c>
      <c r="D17">
        <f t="shared" si="2"/>
        <v>8.383294814956958E-06</v>
      </c>
      <c r="E17">
        <f t="shared" si="5"/>
        <v>0.07922302799461647</v>
      </c>
      <c r="F17">
        <f t="shared" si="6"/>
        <v>4446.663258594567</v>
      </c>
      <c r="G17" s="1">
        <f t="shared" si="3"/>
        <v>3.492406324742013</v>
      </c>
      <c r="H17" s="1">
        <f t="shared" si="4"/>
        <v>0.07362644448403449</v>
      </c>
      <c r="I17" s="1"/>
    </row>
    <row r="18" spans="1:9" ht="12.75">
      <c r="A18" s="4">
        <v>0.0398107</v>
      </c>
      <c r="B18">
        <f t="shared" si="0"/>
        <v>1.1692779907622755</v>
      </c>
      <c r="C18">
        <f t="shared" si="1"/>
        <v>3931.345655143453</v>
      </c>
      <c r="D18">
        <f t="shared" si="2"/>
        <v>0.0008269886060899707</v>
      </c>
      <c r="E18">
        <f t="shared" si="5"/>
        <v>0.1899417176403069</v>
      </c>
      <c r="F18">
        <f t="shared" si="6"/>
        <v>3932.7057018404616</v>
      </c>
      <c r="G18" s="1">
        <f t="shared" si="3"/>
        <v>4.895318544002397</v>
      </c>
      <c r="H18" s="1">
        <f t="shared" si="4"/>
        <v>0.1299240386398108</v>
      </c>
      <c r="I18" s="1"/>
    </row>
    <row r="19" spans="1:9" ht="12.75">
      <c r="A19" s="4">
        <v>0.0501187</v>
      </c>
      <c r="B19">
        <f t="shared" si="0"/>
        <v>0.10514995257879271</v>
      </c>
      <c r="C19">
        <f t="shared" si="1"/>
        <v>2833.57442747537</v>
      </c>
      <c r="D19">
        <f t="shared" si="2"/>
        <v>0.037764798833832595</v>
      </c>
      <c r="E19">
        <f t="shared" si="5"/>
        <v>0.40781762450087256</v>
      </c>
      <c r="F19">
        <f t="shared" si="6"/>
        <v>2834.1251598512836</v>
      </c>
      <c r="G19" s="1">
        <f t="shared" si="3"/>
        <v>5.591244732114676</v>
      </c>
      <c r="H19" s="1">
        <f t="shared" si="4"/>
        <v>0.18681727823695723</v>
      </c>
      <c r="I19" s="1"/>
    </row>
    <row r="20" spans="1:9" ht="12.75">
      <c r="A20" s="4">
        <v>0.0630957</v>
      </c>
      <c r="B20">
        <f t="shared" si="0"/>
        <v>0.006849240354992439</v>
      </c>
      <c r="C20">
        <f t="shared" si="1"/>
        <v>1661.444887649596</v>
      </c>
      <c r="D20">
        <f t="shared" si="2"/>
        <v>0.7983013503694902</v>
      </c>
      <c r="E20">
        <f t="shared" si="5"/>
        <v>0.7841267981905382</v>
      </c>
      <c r="F20">
        <f t="shared" si="6"/>
        <v>1663.034165038511</v>
      </c>
      <c r="G20" s="1">
        <f t="shared" si="3"/>
        <v>5.199847159841082</v>
      </c>
      <c r="H20" s="1">
        <f t="shared" si="4"/>
        <v>0.21872533096212332</v>
      </c>
      <c r="I20" s="1"/>
    </row>
    <row r="21" spans="1:9" ht="12.75">
      <c r="A21" s="4">
        <v>0.0794328</v>
      </c>
      <c r="B21">
        <f t="shared" si="0"/>
        <v>0.00032315849055977806</v>
      </c>
      <c r="C21">
        <f t="shared" si="1"/>
        <v>792.4915360296068</v>
      </c>
      <c r="D21">
        <f t="shared" si="2"/>
        <v>7.811601959663306</v>
      </c>
      <c r="E21">
        <f t="shared" si="5"/>
        <v>1.3501488407344509</v>
      </c>
      <c r="F21">
        <f t="shared" si="6"/>
        <v>801.6536099884952</v>
      </c>
      <c r="G21" s="1">
        <f t="shared" si="3"/>
        <v>3.972614078075399</v>
      </c>
      <c r="H21" s="1">
        <f t="shared" si="4"/>
        <v>0.21037057302729842</v>
      </c>
      <c r="I21" s="1"/>
    </row>
    <row r="22" spans="1:9" ht="12.75">
      <c r="A22" s="4">
        <v>0.1</v>
      </c>
      <c r="B22">
        <f t="shared" si="0"/>
        <v>1.1044088392817024E-05</v>
      </c>
      <c r="C22">
        <f t="shared" si="1"/>
        <v>307.5111603498092</v>
      </c>
      <c r="D22">
        <f t="shared" si="2"/>
        <v>35.38383132018021</v>
      </c>
      <c r="E22">
        <f t="shared" si="5"/>
        <v>2.0818605477894376</v>
      </c>
      <c r="F22">
        <f t="shared" si="6"/>
        <v>344.97686326186727</v>
      </c>
      <c r="G22" s="1">
        <f t="shared" si="3"/>
        <v>2.7094419482048324</v>
      </c>
      <c r="H22" s="1">
        <f t="shared" si="4"/>
        <v>0.1806294632136555</v>
      </c>
      <c r="I22" s="1"/>
    </row>
    <row r="23" spans="1:9" ht="12.75">
      <c r="A23" s="4">
        <v>0.125893</v>
      </c>
      <c r="B23">
        <f t="shared" si="0"/>
        <v>2.733765001453611E-07</v>
      </c>
      <c r="C23">
        <f t="shared" si="1"/>
        <v>97.06816209910082</v>
      </c>
      <c r="D23">
        <f t="shared" si="2"/>
        <v>74.19303424992927</v>
      </c>
      <c r="E23">
        <f t="shared" si="5"/>
        <v>2.8747355353464403</v>
      </c>
      <c r="F23">
        <f t="shared" si="6"/>
        <v>174.13593215775305</v>
      </c>
      <c r="G23" s="1">
        <f t="shared" si="3"/>
        <v>2.1676114779470956</v>
      </c>
      <c r="H23" s="1">
        <f t="shared" si="4"/>
        <v>0.1819247411954625</v>
      </c>
      <c r="I23" s="1"/>
    </row>
    <row r="24" spans="1:9" ht="12.75">
      <c r="A24" s="4">
        <v>0.158489</v>
      </c>
      <c r="B24">
        <f t="shared" si="0"/>
        <v>4.9023372661699506E-09</v>
      </c>
      <c r="C24">
        <f t="shared" si="1"/>
        <v>24.927194406633273</v>
      </c>
      <c r="D24">
        <f t="shared" si="2"/>
        <v>72.01289026887152</v>
      </c>
      <c r="E24">
        <f t="shared" si="5"/>
        <v>3.5547952635951168</v>
      </c>
      <c r="F24">
        <f t="shared" si="6"/>
        <v>100.49487994400224</v>
      </c>
      <c r="G24" s="1">
        <f t="shared" si="3"/>
        <v>1.9825861477714222</v>
      </c>
      <c r="H24" s="1">
        <f t="shared" si="4"/>
        <v>0.20947873064942993</v>
      </c>
      <c r="I24" s="1"/>
    </row>
    <row r="25" spans="1:9" ht="12.75">
      <c r="A25" s="4">
        <v>0.199526</v>
      </c>
      <c r="B25">
        <f t="shared" si="0"/>
        <v>6.3670532418152E-11</v>
      </c>
      <c r="C25">
        <f t="shared" si="1"/>
        <v>5.207289683144174</v>
      </c>
      <c r="D25">
        <f t="shared" si="2"/>
        <v>32.35574281313578</v>
      </c>
      <c r="E25">
        <f t="shared" si="5"/>
        <v>3.9364879563737665</v>
      </c>
      <c r="F25">
        <f t="shared" si="6"/>
        <v>41.49952045271739</v>
      </c>
      <c r="G25" s="1">
        <f t="shared" si="3"/>
        <v>1.297573453329054</v>
      </c>
      <c r="H25" s="1">
        <f t="shared" si="4"/>
        <v>0.17259976056595525</v>
      </c>
      <c r="I25" s="1"/>
    </row>
    <row r="26" spans="1:9" ht="12.75">
      <c r="A26" s="4">
        <v>0.251189</v>
      </c>
      <c r="B26">
        <f t="shared" si="0"/>
        <v>5.98961295030244E-13</v>
      </c>
      <c r="C26">
        <f t="shared" si="1"/>
        <v>0.8849141572891976</v>
      </c>
      <c r="D26">
        <f t="shared" si="2"/>
        <v>6.729391541757706</v>
      </c>
      <c r="E26">
        <f t="shared" si="5"/>
        <v>3.9037087391976186</v>
      </c>
      <c r="F26">
        <f t="shared" si="6"/>
        <v>11.518014438245121</v>
      </c>
      <c r="G26" s="1">
        <f t="shared" si="3"/>
        <v>0.5707799826339122</v>
      </c>
      <c r="H26" s="1">
        <f t="shared" si="4"/>
        <v>0.09558243537188651</v>
      </c>
      <c r="I26" s="1"/>
    </row>
    <row r="27" spans="1:9" ht="12.75">
      <c r="A27" s="4">
        <v>0.316228</v>
      </c>
      <c r="B27">
        <f t="shared" si="0"/>
        <v>4.081589485411696E-15</v>
      </c>
      <c r="C27">
        <f t="shared" si="1"/>
        <v>0.12233738325445018</v>
      </c>
      <c r="D27">
        <f t="shared" si="2"/>
        <v>0.6478905278495108</v>
      </c>
      <c r="E27">
        <f t="shared" si="5"/>
        <v>3.4667345623370567</v>
      </c>
      <c r="F27">
        <f t="shared" si="6"/>
        <v>4.236962473441022</v>
      </c>
      <c r="G27" s="1">
        <f t="shared" si="3"/>
        <v>0.33277074694918224</v>
      </c>
      <c r="H27" s="1">
        <f t="shared" si="4"/>
        <v>0.07015428517749733</v>
      </c>
      <c r="I27" s="1"/>
    </row>
    <row r="28" spans="1:9" ht="12.75">
      <c r="A28" s="4">
        <v>0.398107</v>
      </c>
      <c r="B28">
        <f t="shared" si="0"/>
        <v>2.0146865681384393E-17</v>
      </c>
      <c r="C28">
        <f t="shared" si="1"/>
        <v>0.013758709653762384</v>
      </c>
      <c r="D28">
        <f t="shared" si="2"/>
        <v>0.028875186428304674</v>
      </c>
      <c r="E28">
        <f t="shared" si="5"/>
        <v>2.757014349695177</v>
      </c>
      <c r="F28">
        <f t="shared" si="6"/>
        <v>2.7996482457772442</v>
      </c>
      <c r="G28" s="1">
        <f t="shared" si="3"/>
        <v>0.3484921327274314</v>
      </c>
      <c r="H28" s="1">
        <f t="shared" si="4"/>
        <v>0.09249143832247969</v>
      </c>
      <c r="I28" s="1"/>
    </row>
    <row r="29" spans="1:9" ht="12.75">
      <c r="A29" s="4">
        <v>0.501187</v>
      </c>
      <c r="B29">
        <f t="shared" si="0"/>
        <v>7.203050632582081E-20</v>
      </c>
      <c r="C29">
        <f t="shared" si="1"/>
        <v>0.0012587794830281804</v>
      </c>
      <c r="D29">
        <f t="shared" si="2"/>
        <v>0.0005957093287709124</v>
      </c>
      <c r="E29">
        <f t="shared" si="5"/>
        <v>1.9635041150385397</v>
      </c>
      <c r="F29">
        <f t="shared" si="6"/>
        <v>1.9653586038503388</v>
      </c>
      <c r="G29" s="1">
        <f t="shared" si="3"/>
        <v>0.3877316745274258</v>
      </c>
      <c r="H29" s="1">
        <f t="shared" si="4"/>
        <v>0.12955071650758465</v>
      </c>
      <c r="I29" s="1"/>
    </row>
    <row r="30" spans="1:9" ht="12.75">
      <c r="A30" s="4">
        <v>0.630957</v>
      </c>
      <c r="B30">
        <f t="shared" si="0"/>
        <v>1.8653817335269152E-22</v>
      </c>
      <c r="C30">
        <f t="shared" si="1"/>
        <v>9.368707714632824E-05</v>
      </c>
      <c r="D30">
        <f t="shared" si="2"/>
        <v>5.689009454341315E-06</v>
      </c>
      <c r="E30">
        <f t="shared" si="5"/>
        <v>1.2522740149661389</v>
      </c>
      <c r="F30">
        <f t="shared" si="6"/>
        <v>1.2523733910527395</v>
      </c>
      <c r="G30" s="1">
        <f t="shared" si="3"/>
        <v>0.3915824676022413</v>
      </c>
      <c r="H30" s="1">
        <f t="shared" si="4"/>
        <v>0.16471446600727155</v>
      </c>
      <c r="I30" s="1"/>
    </row>
    <row r="31" spans="1:9" ht="12.75">
      <c r="A31" s="4">
        <v>0.794328</v>
      </c>
      <c r="B31">
        <f t="shared" si="0"/>
        <v>3.4991036010838403E-25</v>
      </c>
      <c r="C31">
        <f t="shared" si="1"/>
        <v>5.672386517318873E-06</v>
      </c>
      <c r="D31">
        <f t="shared" si="2"/>
        <v>2.5149402133178237E-08</v>
      </c>
      <c r="E31">
        <f t="shared" si="5"/>
        <v>0.7152226840888755</v>
      </c>
      <c r="F31">
        <f t="shared" si="6"/>
        <v>0.715228381624795</v>
      </c>
      <c r="G31" s="1">
        <f t="shared" si="3"/>
        <v>0.35443317443833655</v>
      </c>
      <c r="H31" s="1">
        <f t="shared" si="4"/>
        <v>0.18769079639017</v>
      </c>
      <c r="I31" s="1"/>
    </row>
    <row r="32" spans="1:9" ht="12.75">
      <c r="A32" s="4">
        <v>1</v>
      </c>
      <c r="B32">
        <f t="shared" si="0"/>
        <v>4.754301807875492E-28</v>
      </c>
      <c r="C32">
        <f t="shared" si="1"/>
        <v>2.7938901299652095E-07</v>
      </c>
      <c r="D32">
        <f t="shared" si="2"/>
        <v>5.146470991361653E-11</v>
      </c>
      <c r="E32">
        <f t="shared" si="5"/>
        <v>0.3658118194903532</v>
      </c>
      <c r="F32">
        <f t="shared" si="6"/>
        <v>0.3658120989308309</v>
      </c>
      <c r="G32" s="1">
        <f t="shared" si="3"/>
        <v>0.28730815064884024</v>
      </c>
      <c r="H32" s="1">
        <f t="shared" si="4"/>
        <v>0.19153876709922682</v>
      </c>
      <c r="I32" s="1"/>
    </row>
    <row r="33" spans="1:9" ht="12.75">
      <c r="A33" s="4">
        <v>1.25893</v>
      </c>
      <c r="B33">
        <f t="shared" si="0"/>
        <v>4.6785720880210045E-31</v>
      </c>
      <c r="C33">
        <f t="shared" si="1"/>
        <v>1.119410736115549E-08</v>
      </c>
      <c r="D33">
        <f t="shared" si="2"/>
        <v>4.874569495246009E-14</v>
      </c>
      <c r="E33">
        <f t="shared" si="5"/>
        <v>0.16754963701824882</v>
      </c>
      <c r="F33">
        <f t="shared" si="6"/>
        <v>0.16754964821240492</v>
      </c>
      <c r="G33" s="1">
        <f t="shared" si="3"/>
        <v>0.20856266486240935</v>
      </c>
      <c r="H33" s="1">
        <f t="shared" si="4"/>
        <v>0.1750438637834887</v>
      </c>
      <c r="I33" s="1"/>
    </row>
    <row r="34" spans="1:9" ht="12.75">
      <c r="A34" s="4">
        <v>1.5848900000000001</v>
      </c>
      <c r="B34">
        <f t="shared" si="0"/>
        <v>3.335855224838762E-34</v>
      </c>
      <c r="C34">
        <f t="shared" si="1"/>
        <v>3.6491061820358974E-10</v>
      </c>
      <c r="D34">
        <f t="shared" si="2"/>
        <v>2.13789804882411E-17</v>
      </c>
      <c r="E34">
        <f t="shared" si="5"/>
        <v>0.06872568005825606</v>
      </c>
      <c r="F34">
        <f t="shared" si="6"/>
        <v>0.06872568042316671</v>
      </c>
      <c r="G34" s="1">
        <f t="shared" si="3"/>
        <v>0.1355836059300332</v>
      </c>
      <c r="H34" s="1">
        <f t="shared" si="4"/>
        <v>0.1432567341349669</v>
      </c>
      <c r="I34" s="1"/>
    </row>
    <row r="35" spans="1:9" ht="12.75">
      <c r="A35" s="4">
        <v>1.99526</v>
      </c>
      <c r="B35">
        <f t="shared" si="0"/>
        <v>1.722482171236098E-37</v>
      </c>
      <c r="C35">
        <f t="shared" si="1"/>
        <v>9.676090497126703E-12</v>
      </c>
      <c r="D35">
        <f t="shared" si="2"/>
        <v>4.33947432008313E-21</v>
      </c>
      <c r="E35">
        <f t="shared" si="5"/>
        <v>0.02524402977208006</v>
      </c>
      <c r="F35">
        <f t="shared" si="6"/>
        <v>0.02524402978175615</v>
      </c>
      <c r="G35" s="1">
        <f t="shared" si="3"/>
        <v>0.07893099135247948</v>
      </c>
      <c r="H35" s="1">
        <f t="shared" si="4"/>
        <v>0.10499189987063212</v>
      </c>
      <c r="I35" s="1"/>
    </row>
    <row r="36" spans="1:9" ht="12.75">
      <c r="A36" s="4">
        <v>2.5118899999999997</v>
      </c>
      <c r="B36">
        <f t="shared" si="0"/>
        <v>6.441941185054088E-41</v>
      </c>
      <c r="C36">
        <f t="shared" si="1"/>
        <v>2.0871693431721337E-13</v>
      </c>
      <c r="D36">
        <f t="shared" si="2"/>
        <v>4.0770445670189497E-25</v>
      </c>
      <c r="E36">
        <f t="shared" si="5"/>
        <v>0.008303646895376946</v>
      </c>
      <c r="F36">
        <f t="shared" si="6"/>
        <v>0.008303646895585663</v>
      </c>
      <c r="G36" s="1">
        <f t="shared" si="3"/>
        <v>0.04114906658844785</v>
      </c>
      <c r="H36" s="1">
        <f t="shared" si="4"/>
        <v>0.06890795258190417</v>
      </c>
      <c r="I36" s="1"/>
    </row>
    <row r="37" spans="1:9" ht="12.75">
      <c r="A37" s="4">
        <v>3.16228</v>
      </c>
      <c r="B37">
        <f t="shared" si="0"/>
        <v>1.745295224135802E-44</v>
      </c>
      <c r="C37">
        <f t="shared" si="1"/>
        <v>3.662661549053698E-15</v>
      </c>
      <c r="D37">
        <f t="shared" si="2"/>
        <v>1.7733831889642117E-29</v>
      </c>
      <c r="E37">
        <f t="shared" si="5"/>
        <v>0.0024460231005852266</v>
      </c>
      <c r="F37">
        <f t="shared" si="6"/>
        <v>0.0024460231005888895</v>
      </c>
      <c r="G37" s="1">
        <f t="shared" si="3"/>
        <v>0.019211048937539048</v>
      </c>
      <c r="H37" s="1">
        <f t="shared" si="4"/>
        <v>0.040500477222800646</v>
      </c>
      <c r="I37" s="1"/>
    </row>
    <row r="38" spans="1:9" ht="12.75">
      <c r="A38" s="4">
        <v>3.9810700000000003</v>
      </c>
      <c r="B38">
        <f t="shared" si="0"/>
        <v>3.4250870700975356E-48</v>
      </c>
      <c r="C38">
        <f t="shared" si="1"/>
        <v>5.2287546646417463E-17</v>
      </c>
      <c r="D38">
        <f t="shared" si="2"/>
        <v>3.5707885448491586E-34</v>
      </c>
      <c r="E38">
        <f t="shared" si="5"/>
        <v>0.0006452507282326839</v>
      </c>
      <c r="F38">
        <f t="shared" si="6"/>
        <v>0.0006452507282327361</v>
      </c>
      <c r="G38" s="1">
        <f t="shared" si="3"/>
        <v>0.008031894819819661</v>
      </c>
      <c r="H38" s="1">
        <f t="shared" si="4"/>
        <v>0.021317023673559643</v>
      </c>
      <c r="I38" s="1"/>
    </row>
    <row r="39" spans="1:9" ht="12.75">
      <c r="A39" s="4">
        <v>5.01187</v>
      </c>
      <c r="B39">
        <f t="shared" si="0"/>
        <v>4.8685346281072146E-52</v>
      </c>
      <c r="C39">
        <f t="shared" si="1"/>
        <v>6.07223778587346E-19</v>
      </c>
      <c r="D39">
        <f t="shared" si="2"/>
        <v>3.328094825742688E-39</v>
      </c>
      <c r="E39">
        <f t="shared" si="5"/>
        <v>0.0001524292989720969</v>
      </c>
      <c r="F39">
        <f t="shared" si="6"/>
        <v>0.0001524292989720975</v>
      </c>
      <c r="G39" s="1">
        <f t="shared" si="3"/>
        <v>0.0030071696443441285</v>
      </c>
      <c r="H39" s="1">
        <f t="shared" si="4"/>
        <v>0.010047695550266007</v>
      </c>
      <c r="I39" s="1"/>
    </row>
    <row r="40" spans="1:9" ht="12.75">
      <c r="A40" s="4">
        <v>6.30957</v>
      </c>
      <c r="B40">
        <f t="shared" si="0"/>
        <v>5.012650693474847E-56</v>
      </c>
      <c r="C40">
        <f t="shared" si="1"/>
        <v>5.73663902977324E-21</v>
      </c>
      <c r="D40">
        <f t="shared" si="2"/>
        <v>1.4358878223914479E-44</v>
      </c>
      <c r="E40">
        <f t="shared" si="5"/>
        <v>3.224654967626495E-05</v>
      </c>
      <c r="F40">
        <f t="shared" si="6"/>
        <v>3.224654967626496E-05</v>
      </c>
      <c r="G40" s="1">
        <f t="shared" si="3"/>
        <v>0.0010082602827640513</v>
      </c>
      <c r="H40" s="1">
        <f t="shared" si="4"/>
        <v>0.00424112588821305</v>
      </c>
      <c r="I40" s="1"/>
    </row>
    <row r="41" spans="1:9" ht="12.75">
      <c r="A41" s="4">
        <v>7.94328</v>
      </c>
      <c r="B41">
        <f t="shared" si="0"/>
        <v>3.7382852816426864E-60</v>
      </c>
      <c r="C41">
        <f t="shared" si="1"/>
        <v>4.408806949906623E-23</v>
      </c>
      <c r="D41">
        <f t="shared" si="2"/>
        <v>2.8676707720441553E-50</v>
      </c>
      <c r="E41">
        <f t="shared" si="5"/>
        <v>6.109022486825482E-06</v>
      </c>
      <c r="F41">
        <f t="shared" si="6"/>
        <v>6.109022486825482E-06</v>
      </c>
      <c r="G41" s="1">
        <f t="shared" si="3"/>
        <v>0.0003027341040077195</v>
      </c>
      <c r="H41" s="1">
        <f t="shared" si="4"/>
        <v>0.0016031345024549587</v>
      </c>
      <c r="I41" s="1"/>
    </row>
    <row r="42" spans="1:9" ht="12.75">
      <c r="A42" s="4">
        <v>10</v>
      </c>
      <c r="B42">
        <f t="shared" si="0"/>
        <v>2.0193799077876377E-64</v>
      </c>
      <c r="C42">
        <f t="shared" si="1"/>
        <v>2.756397503336146E-25</v>
      </c>
      <c r="D42">
        <f t="shared" si="2"/>
        <v>2.651113172172212E-56</v>
      </c>
      <c r="E42">
        <f t="shared" si="5"/>
        <v>1.036417275099988E-06</v>
      </c>
      <c r="F42">
        <f t="shared" si="6"/>
        <v>1.036417275099988E-06</v>
      </c>
      <c r="G42" s="1">
        <f t="shared" si="3"/>
        <v>8.140002243769185E-05</v>
      </c>
      <c r="H42" s="1">
        <f t="shared" si="4"/>
        <v>0.000542666816251279</v>
      </c>
      <c r="I42" s="1"/>
    </row>
    <row r="43" spans="1:9" ht="12.75">
      <c r="A43" s="4">
        <v>12.5893</v>
      </c>
      <c r="B43">
        <f t="shared" si="0"/>
        <v>7.900232656359346E-69</v>
      </c>
      <c r="C43">
        <f t="shared" si="1"/>
        <v>1.4018005047188574E-27</v>
      </c>
      <c r="D43">
        <f t="shared" si="2"/>
        <v>1.1342883336302222E-62</v>
      </c>
      <c r="E43">
        <f t="shared" si="5"/>
        <v>1.5745624727788165E-07</v>
      </c>
      <c r="F43">
        <f t="shared" si="6"/>
        <v>1.5745624727788165E-07</v>
      </c>
      <c r="G43" s="1">
        <f t="shared" si="3"/>
        <v>1.959985883699285E-05</v>
      </c>
      <c r="H43" s="1">
        <f t="shared" si="4"/>
        <v>0.0001644990019043694</v>
      </c>
      <c r="I43" s="1"/>
    </row>
    <row r="44" spans="1:9" ht="12.75">
      <c r="A44" s="4">
        <v>15.8489</v>
      </c>
      <c r="B44">
        <f t="shared" si="0"/>
        <v>2.2396781415013626E-73</v>
      </c>
      <c r="C44">
        <f t="shared" si="1"/>
        <v>5.800743788533774E-30</v>
      </c>
      <c r="D44">
        <f t="shared" si="2"/>
        <v>2.247904233194744E-69</v>
      </c>
      <c r="E44">
        <f t="shared" si="5"/>
        <v>2.142369172502526E-08</v>
      </c>
      <c r="F44">
        <f t="shared" si="6"/>
        <v>2.142369172502526E-08</v>
      </c>
      <c r="G44" s="1">
        <f t="shared" si="3"/>
        <v>4.226515268422418E-06</v>
      </c>
      <c r="H44" s="1">
        <f t="shared" si="4"/>
        <v>4.4657078558466714E-05</v>
      </c>
      <c r="I44" s="1"/>
    </row>
    <row r="45" spans="1:9" ht="12.75">
      <c r="A45" s="4">
        <v>19.952599999999997</v>
      </c>
      <c r="B45">
        <f t="shared" si="0"/>
        <v>4.597750482164535E-78</v>
      </c>
      <c r="C45">
        <f t="shared" si="1"/>
        <v>1.9524152345992585E-32</v>
      </c>
      <c r="D45">
        <f t="shared" si="2"/>
        <v>2.061279745705119E-76</v>
      </c>
      <c r="E45">
        <f t="shared" si="5"/>
        <v>2.610232853892454E-09</v>
      </c>
      <c r="F45">
        <f t="shared" si="6"/>
        <v>2.610232853892454E-09</v>
      </c>
      <c r="G45" s="1">
        <f t="shared" si="3"/>
        <v>8.161465051330258E-07</v>
      </c>
      <c r="H45" s="1">
        <f t="shared" si="4"/>
        <v>1.0856163172211473E-05</v>
      </c>
      <c r="I45" s="1"/>
    </row>
    <row r="46" spans="1:9" ht="12.75">
      <c r="A46" s="4">
        <v>25.1189</v>
      </c>
      <c r="B46">
        <f t="shared" si="0"/>
        <v>6.836111867467294E-83</v>
      </c>
      <c r="C46">
        <f t="shared" si="1"/>
        <v>5.345622842106088E-35</v>
      </c>
      <c r="D46">
        <f t="shared" si="2"/>
        <v>8.74841114012852E-84</v>
      </c>
      <c r="E46">
        <f t="shared" si="5"/>
        <v>2.847942064773088E-10</v>
      </c>
      <c r="F46">
        <f t="shared" si="6"/>
        <v>2.847942064773088E-10</v>
      </c>
      <c r="G46" s="1">
        <f t="shared" si="3"/>
        <v>1.4113095021621098E-07</v>
      </c>
      <c r="H46" s="1">
        <f t="shared" si="4"/>
        <v>2.3633694835906543E-06</v>
      </c>
      <c r="I46" s="1"/>
    </row>
    <row r="47" spans="1:9" ht="12.75">
      <c r="A47" s="4">
        <v>31.622799999999998</v>
      </c>
      <c r="B47">
        <f t="shared" si="0"/>
        <v>7.363476199106678E-88</v>
      </c>
      <c r="C47">
        <f t="shared" si="1"/>
        <v>1.1907441994451198E-37</v>
      </c>
      <c r="D47">
        <f t="shared" si="2"/>
        <v>1.7191651903607313E-91</v>
      </c>
      <c r="E47">
        <f t="shared" si="5"/>
        <v>2.7827316625720565E-11</v>
      </c>
      <c r="F47">
        <f t="shared" si="6"/>
        <v>2.7827316625720565E-11</v>
      </c>
      <c r="G47" s="1">
        <f t="shared" si="3"/>
        <v>2.185555571279791E-08</v>
      </c>
      <c r="H47" s="1">
        <f t="shared" si="4"/>
        <v>4.6075591146311044E-07</v>
      </c>
      <c r="I47" s="1"/>
    </row>
    <row r="49" spans="8:9" ht="12.75">
      <c r="H49" s="1"/>
      <c r="I49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A2" sqref="A2"/>
    </sheetView>
  </sheetViews>
  <sheetFormatPr defaultColWidth="9.140625" defaultRowHeight="12.75"/>
  <cols>
    <col min="3" max="7" width="13.28125" style="0" customWidth="1"/>
    <col min="8" max="8" width="14.421875" style="0" customWidth="1"/>
    <col min="9" max="9" width="17.8515625" style="0" customWidth="1"/>
    <col min="10" max="10" width="20.00390625" style="0" customWidth="1"/>
    <col min="11" max="11" width="19.28125" style="0" customWidth="1"/>
    <col min="12" max="12" width="18.140625" style="0" customWidth="1"/>
    <col min="13" max="14" width="19.57421875" style="0" customWidth="1"/>
    <col min="15" max="15" width="20.57421875" style="0" customWidth="1"/>
    <col min="16" max="17" width="15.140625" style="0" customWidth="1"/>
    <col min="18" max="18" width="14.00390625" style="0" customWidth="1"/>
    <col min="19" max="19" width="15.00390625" style="0" customWidth="1"/>
    <col min="20" max="20" width="14.00390625" style="0" customWidth="1"/>
    <col min="21" max="21" width="12.57421875" style="0" customWidth="1"/>
    <col min="22" max="22" width="14.140625" style="0" customWidth="1"/>
    <col min="23" max="23" width="13.140625" style="0" customWidth="1"/>
  </cols>
  <sheetData>
    <row r="1" spans="1:23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19</v>
      </c>
      <c r="G1" t="s">
        <v>54</v>
      </c>
      <c r="H1" t="s">
        <v>28</v>
      </c>
      <c r="I1" t="s">
        <v>29</v>
      </c>
      <c r="J1" t="s">
        <v>30</v>
      </c>
      <c r="K1" t="s">
        <v>31</v>
      </c>
      <c r="L1" t="s">
        <v>40</v>
      </c>
      <c r="M1" t="s">
        <v>41</v>
      </c>
      <c r="N1" t="s">
        <v>42</v>
      </c>
      <c r="O1" t="s">
        <v>43</v>
      </c>
      <c r="P1" t="s">
        <v>33</v>
      </c>
      <c r="Q1" t="s">
        <v>33</v>
      </c>
      <c r="R1" t="s">
        <v>34</v>
      </c>
      <c r="S1" t="s">
        <v>34</v>
      </c>
      <c r="T1" t="s">
        <v>37</v>
      </c>
      <c r="U1" t="s">
        <v>37</v>
      </c>
      <c r="V1" t="s">
        <v>38</v>
      </c>
      <c r="W1" t="s">
        <v>38</v>
      </c>
    </row>
    <row r="2" spans="1:23" ht="12.75">
      <c r="A2">
        <v>0.47712</v>
      </c>
      <c r="B2">
        <f>'field data'!B2*'help stuff'!A2</f>
        <v>0</v>
      </c>
      <c r="C2">
        <f>lognorm!F2*0.1</f>
        <v>0.0005725000652482001</v>
      </c>
      <c r="D2" s="1">
        <f>A2*'field data'!C2</f>
        <v>0</v>
      </c>
      <c r="E2" s="1">
        <f>0.1*lognorm!G2</f>
        <v>4.496404997908555E-10</v>
      </c>
      <c r="F2" s="1">
        <f>'field data'!D2*'help stuff'!A2</f>
        <v>0</v>
      </c>
      <c r="G2" s="1">
        <f>0.1*lognorm!H2</f>
        <v>2.9976033319390374E-13</v>
      </c>
      <c r="H2">
        <f>'field data'!A2*B2</f>
        <v>0</v>
      </c>
      <c r="I2">
        <f>lognorm!A2*C2</f>
        <v>5.725000652482001E-07</v>
      </c>
      <c r="J2" t="e">
        <f>B2/'field data'!$H$17</f>
        <v>#DIV/0!</v>
      </c>
      <c r="K2">
        <f>C2/'field data'!$H$18</f>
        <v>1.5161550929635715E-07</v>
      </c>
      <c r="L2" s="13" t="e">
        <f>D2/'field data'!$I$17</f>
        <v>#DIV/0!</v>
      </c>
      <c r="M2" s="15">
        <f>E2/'field data'!$I$18</f>
        <v>1.1570379781787483E-10</v>
      </c>
      <c r="N2" s="15" t="e">
        <f>F2/'field data'!$J$17</f>
        <v>#DIV/0!</v>
      </c>
      <c r="O2" s="14">
        <f>G2/'field data'!$J$18</f>
        <v>9.592028613423703E-13</v>
      </c>
      <c r="P2" s="1">
        <f>'field data'!A2^3*B2</f>
        <v>0</v>
      </c>
      <c r="Q2" s="1">
        <f>'field data'!A2^2*B2</f>
        <v>0</v>
      </c>
      <c r="R2" s="1">
        <f>lognorm!A2^3*C2</f>
        <v>5.725000652482001E-13</v>
      </c>
      <c r="S2">
        <f>lognorm!A2^2*C2</f>
        <v>5.725000652482E-10</v>
      </c>
      <c r="T2" s="1">
        <f>'field data'!A2^4*B2</f>
        <v>0</v>
      </c>
      <c r="U2" s="1">
        <f>'field data'!A2^3*B2</f>
        <v>0</v>
      </c>
      <c r="V2" s="1">
        <f>lognorm!A2^4*C2</f>
        <v>5.725000652482E-16</v>
      </c>
      <c r="W2" s="1">
        <f>lognorm!A2^3*C2</f>
        <v>5.725000652482001E-13</v>
      </c>
    </row>
    <row r="3" spans="1:23" ht="12.75">
      <c r="A3">
        <v>0.283997</v>
      </c>
      <c r="B3">
        <f>'field data'!B3*'help stuff'!A3</f>
        <v>0</v>
      </c>
      <c r="C3">
        <f>lognorm!F3*0.1</f>
        <v>0.008966550153259515</v>
      </c>
      <c r="D3" s="1">
        <f>A3*'field data'!C3</f>
        <v>0</v>
      </c>
      <c r="E3" s="1">
        <f>0.1*lognorm!G3</f>
        <v>1.1161393739338167E-08</v>
      </c>
      <c r="F3" s="1">
        <f>'field data'!D3*'help stuff'!A3</f>
        <v>0</v>
      </c>
      <c r="G3" s="1">
        <f>0.1*lognorm!H3</f>
        <v>9.367608946843333E-12</v>
      </c>
      <c r="H3">
        <f>'field data'!A3*B3</f>
        <v>0</v>
      </c>
      <c r="I3">
        <f>lognorm!A3*C3</f>
        <v>1.1288258984443E-05</v>
      </c>
      <c r="J3" t="e">
        <f>B3/'field data'!$H$17+J2</f>
        <v>#DIV/0!</v>
      </c>
      <c r="K3">
        <f>C3/'field data'!$H$18+K2</f>
        <v>2.526231951529234E-06</v>
      </c>
      <c r="L3" s="13" t="e">
        <f>D3/'field data'!$I$17+L2</f>
        <v>#DIV/0!</v>
      </c>
      <c r="M3" s="15">
        <f>E3/'field data'!$I$18+M2</f>
        <v>2.987810837069816E-09</v>
      </c>
      <c r="N3" s="15" t="e">
        <f>F3/'field data'!$J$17+N2</f>
        <v>#DIV/0!</v>
      </c>
      <c r="O3" s="14">
        <f>G3/'field data'!$J$18+O2</f>
        <v>3.0934607578871055E-11</v>
      </c>
      <c r="P3" s="1">
        <f>'field data'!A3^3*B3</f>
        <v>0</v>
      </c>
      <c r="Q3" s="1">
        <f>'field data'!A3^2*B3</f>
        <v>0</v>
      </c>
      <c r="R3" s="1">
        <f>lognorm!A3^3*C3</f>
        <v>1.7890815226103763E-11</v>
      </c>
      <c r="S3">
        <f>lognorm!A3^2*C3</f>
        <v>1.4211127883284824E-08</v>
      </c>
      <c r="T3" s="1">
        <f>'field data'!A3^4*B3</f>
        <v>0</v>
      </c>
      <c r="U3" s="1">
        <f>'field data'!A3^3*B3</f>
        <v>0</v>
      </c>
      <c r="V3" s="1">
        <f>lognorm!A3^4*C3</f>
        <v>2.252328401259881E-14</v>
      </c>
      <c r="W3" s="1">
        <f>lognorm!A3^3*C3</f>
        <v>1.7890815226103763E-11</v>
      </c>
    </row>
    <row r="4" spans="1:23" ht="12.75">
      <c r="A4">
        <v>0.1</v>
      </c>
      <c r="B4">
        <f>'field data'!B4*'help stuff'!A4</f>
        <v>0</v>
      </c>
      <c r="C4">
        <f>lognorm!F4*0.1</f>
        <v>0.10171429531757215</v>
      </c>
      <c r="D4" s="1">
        <f>A4*'field data'!C4</f>
        <v>0</v>
      </c>
      <c r="E4" s="1">
        <f>0.1*lognorm!G4</f>
        <v>2.0066430552413986E-07</v>
      </c>
      <c r="F4" s="1">
        <f>'field data'!D4*'help stuff'!A4</f>
        <v>0</v>
      </c>
      <c r="G4" s="1">
        <f>0.1*lognorm!H4</f>
        <v>2.1202056745476935E-10</v>
      </c>
      <c r="H4">
        <f>'field data'!A4*B4</f>
        <v>0</v>
      </c>
      <c r="I4">
        <f>lognorm!A4*C4</f>
        <v>0.00016120596950586693</v>
      </c>
      <c r="J4" t="e">
        <f>B4/'field data'!$H$17+J3</f>
        <v>#DIV/0!</v>
      </c>
      <c r="K4">
        <f>C4/'field data'!$H$18+K3</f>
        <v>2.9463285103842846E-05</v>
      </c>
      <c r="L4" s="13" t="e">
        <f>D4/'field data'!$I$17+L3</f>
        <v>#DIV/0!</v>
      </c>
      <c r="M4" s="15">
        <f>E4/'field data'!$I$18+M3</f>
        <v>5.462377834095062E-08</v>
      </c>
      <c r="N4" s="15" t="e">
        <f>F4/'field data'!$J$17+N3</f>
        <v>#DIV/0!</v>
      </c>
      <c r="O4" s="14">
        <f>G4/'field data'!$J$18+O3</f>
        <v>7.093790595153948E-10</v>
      </c>
      <c r="P4" s="1">
        <f>'field data'!A4^3*B4</f>
        <v>0</v>
      </c>
      <c r="Q4" s="1">
        <f>'field data'!A4^2*B4</f>
        <v>0</v>
      </c>
      <c r="R4" s="1">
        <f>lognorm!A4^3*C4</f>
        <v>4.0492945617090204E-10</v>
      </c>
      <c r="S4">
        <f>lognorm!A4^2*C4</f>
        <v>2.5549372901015343E-07</v>
      </c>
      <c r="T4" s="1">
        <f>'field data'!A4^4*B4</f>
        <v>0</v>
      </c>
      <c r="U4" s="1">
        <f>'field data'!A4^3*B4</f>
        <v>0</v>
      </c>
      <c r="V4" s="1">
        <f>lognorm!A4^4*C4</f>
        <v>6.417686457907009E-13</v>
      </c>
      <c r="W4" s="1">
        <f>lognorm!A4^3*C4</f>
        <v>4.0492945617090204E-10</v>
      </c>
    </row>
    <row r="5" spans="1:23" ht="12.75">
      <c r="A5">
        <v>0.1</v>
      </c>
      <c r="B5">
        <f>'field data'!B5*'help stuff'!A5</f>
        <v>0</v>
      </c>
      <c r="C5">
        <f>lognorm!F5*0.1</f>
        <v>0.8358523078999922</v>
      </c>
      <c r="D5" s="1">
        <f>A5*'field data'!C5</f>
        <v>0</v>
      </c>
      <c r="E5" s="1">
        <f>0.1*lognorm!G5</f>
        <v>2.61347541803663E-06</v>
      </c>
      <c r="F5" s="1">
        <f>'field data'!D5*'help stuff'!A5</f>
        <v>0</v>
      </c>
      <c r="G5" s="1">
        <f>0.1*lognorm!H5</f>
        <v>3.4763753083945106E-09</v>
      </c>
      <c r="H5">
        <f>'field data'!A5*B5</f>
        <v>0</v>
      </c>
      <c r="I5">
        <f>lognorm!A5*C5</f>
        <v>0.0016677426758605384</v>
      </c>
      <c r="J5" t="e">
        <f>B5/'field data'!$H$17+J4</f>
        <v>#DIV/0!</v>
      </c>
      <c r="K5">
        <f>C5/'field data'!$H$18+K4</f>
        <v>0.0002508225146505704</v>
      </c>
      <c r="L5" s="13" t="e">
        <f>D5/'field data'!$I$17+L4</f>
        <v>#DIV/0!</v>
      </c>
      <c r="M5" s="15">
        <f>E5/'field data'!$I$18+M4</f>
        <v>7.271366669956614E-07</v>
      </c>
      <c r="N5" s="15" t="e">
        <f>F5/'field data'!$J$17+N4</f>
        <v>#DIV/0!</v>
      </c>
      <c r="O5" s="14">
        <f>G5/'field data'!$J$18+O4</f>
        <v>1.1833429754892038E-08</v>
      </c>
      <c r="P5" s="1">
        <f>'field data'!A5^3*B5</f>
        <v>0</v>
      </c>
      <c r="Q5" s="1">
        <f>'field data'!A5^2*B5</f>
        <v>0</v>
      </c>
      <c r="R5" s="1">
        <f>lognorm!A5^3*C5</f>
        <v>6.639387772483183E-09</v>
      </c>
      <c r="S5">
        <f>lognorm!A5^2*C5</f>
        <v>3.327580251437498E-06</v>
      </c>
      <c r="T5" s="1">
        <f>'field data'!A5^4*B5</f>
        <v>0</v>
      </c>
      <c r="U5" s="1">
        <f>'field data'!A5^3*B5</f>
        <v>0</v>
      </c>
      <c r="V5" s="1">
        <f>lognorm!A5^4*C5</f>
        <v>1.3247304846924796E-11</v>
      </c>
      <c r="W5" s="1">
        <f>lognorm!A5^3*C5</f>
        <v>6.639387772483183E-09</v>
      </c>
    </row>
    <row r="6" spans="1:23" ht="12.75">
      <c r="A6">
        <v>0.1</v>
      </c>
      <c r="B6">
        <f>'field data'!B6*'help stuff'!A6</f>
        <v>0</v>
      </c>
      <c r="C6">
        <f>lognorm!F6*0.1</f>
        <v>4.975810153021629</v>
      </c>
      <c r="D6" s="1">
        <f>A6*'field data'!C6</f>
        <v>0</v>
      </c>
      <c r="E6" s="1">
        <f>0.1*lognorm!G6</f>
        <v>2.465783358719287E-05</v>
      </c>
      <c r="F6" s="1">
        <f>'field data'!D6*'help stuff'!A6</f>
        <v>0</v>
      </c>
      <c r="G6" s="1">
        <f>0.1*lognorm!H6</f>
        <v>4.129184373955594E-08</v>
      </c>
      <c r="H6">
        <f>'field data'!A6*B6</f>
        <v>0</v>
      </c>
      <c r="I6">
        <f>lognorm!A6*C6</f>
        <v>0.0124986877652735</v>
      </c>
      <c r="J6" t="e">
        <f>B6/'field data'!$H$17+J5</f>
        <v>#DIV/0!</v>
      </c>
      <c r="K6">
        <f>C6/'field data'!$H$18+K5</f>
        <v>0.001568569072784663</v>
      </c>
      <c r="L6" s="13" t="e">
        <f>D6/'field data'!$I$17+L5</f>
        <v>#DIV/0!</v>
      </c>
      <c r="M6" s="15">
        <f>E6/'field data'!$I$18+M5</f>
        <v>7.072216777275776E-06</v>
      </c>
      <c r="N6" s="15" t="e">
        <f>F6/'field data'!$J$17+N5</f>
        <v>#DIV/0!</v>
      </c>
      <c r="O6" s="14">
        <f>G6/'field data'!$J$18+O5</f>
        <v>1.4396316901383407E-07</v>
      </c>
      <c r="P6" s="1">
        <f>'field data'!A6^3*B6</f>
        <v>0</v>
      </c>
      <c r="Q6" s="1">
        <f>'field data'!A6^2*B6</f>
        <v>0</v>
      </c>
      <c r="R6" s="1">
        <f>lognorm!A6^3*C6</f>
        <v>7.886161248634153E-08</v>
      </c>
      <c r="S6">
        <f>lognorm!A6^2*C6</f>
        <v>3.1395328810712856E-05</v>
      </c>
      <c r="T6" s="1">
        <f>'field data'!A6^4*B6</f>
        <v>0</v>
      </c>
      <c r="U6" s="1">
        <f>'field data'!A6^3*B6</f>
        <v>0</v>
      </c>
      <c r="V6" s="1">
        <f>lognorm!A6^4*C6</f>
        <v>1.9809169578831642E-10</v>
      </c>
      <c r="W6" s="1">
        <f>lognorm!A6^3*C6</f>
        <v>7.886161248634153E-08</v>
      </c>
    </row>
    <row r="7" spans="1:23" ht="12.75">
      <c r="A7">
        <v>0.1</v>
      </c>
      <c r="B7">
        <f>'field data'!B7*'help stuff'!A7</f>
        <v>0</v>
      </c>
      <c r="C7">
        <f>lognorm!F7*0.1</f>
        <v>21.45987584393745</v>
      </c>
      <c r="D7" s="1">
        <f>A7*'field data'!C7</f>
        <v>0</v>
      </c>
      <c r="E7" s="1">
        <f>0.1*lognorm!G7</f>
        <v>0.0001685457201659868</v>
      </c>
      <c r="F7" s="1">
        <f>'field data'!D7*'help stuff'!A7</f>
        <v>0</v>
      </c>
      <c r="G7" s="1">
        <f>0.1*lognorm!H7</f>
        <v>3.553258399776645E-07</v>
      </c>
      <c r="H7">
        <f>'field data'!A7*B7</f>
        <v>0</v>
      </c>
      <c r="I7">
        <f>lognorm!A7*C7</f>
        <v>0.06786213618376652</v>
      </c>
      <c r="J7" t="e">
        <f>B7/'field data'!$H$17+J6</f>
        <v>#DIV/0!</v>
      </c>
      <c r="K7">
        <f>C7/'field data'!$H$18+K6</f>
        <v>0.007251799875744643</v>
      </c>
      <c r="L7" s="13" t="e">
        <f>D7/'field data'!$I$17+L6</f>
        <v>#DIV/0!</v>
      </c>
      <c r="M7" s="15">
        <f>E7/'field data'!$I$18+M6</f>
        <v>5.044326528875164E-05</v>
      </c>
      <c r="N7" s="15" t="e">
        <f>F7/'field data'!$J$17+N6</f>
        <v>#DIV/0!</v>
      </c>
      <c r="O7" s="14">
        <f>G7/'field data'!$J$18+O6</f>
        <v>1.2809700530934133E-06</v>
      </c>
      <c r="P7" s="1">
        <f>'field data'!A7^3*B7</f>
        <v>0</v>
      </c>
      <c r="Q7" s="1">
        <f>'field data'!A7^2*B7</f>
        <v>0</v>
      </c>
      <c r="R7" s="1">
        <f>lognorm!A7^3*C7</f>
        <v>6.786223660887013E-07</v>
      </c>
      <c r="S7">
        <f>lognorm!A7^2*C7</f>
        <v>0.00021459907601120118</v>
      </c>
      <c r="T7" s="1">
        <f>'field data'!A7^4*B7</f>
        <v>0</v>
      </c>
      <c r="U7" s="1">
        <f>'field data'!A7^3*B7</f>
        <v>0</v>
      </c>
      <c r="V7" s="1">
        <f>lognorm!A7^4*C7</f>
        <v>2.145993935834978E-09</v>
      </c>
      <c r="W7" s="1">
        <f>lognorm!A7^3*C7</f>
        <v>6.786223660887013E-07</v>
      </c>
    </row>
    <row r="8" spans="1:23" ht="12.75">
      <c r="A8">
        <v>0.1</v>
      </c>
      <c r="B8">
        <f>'field data'!B8*'help stuff'!A8</f>
        <v>0</v>
      </c>
      <c r="C8">
        <f>lognorm!F8*0.1</f>
        <v>67.07997937083994</v>
      </c>
      <c r="D8" s="1">
        <f>A8*'field data'!C8</f>
        <v>0</v>
      </c>
      <c r="E8" s="1">
        <f>0.1*lognorm!G8</f>
        <v>0.0008349922212376427</v>
      </c>
      <c r="F8" s="1">
        <f>'field data'!D8*'help stuff'!A8</f>
        <v>0</v>
      </c>
      <c r="G8" s="1">
        <f>0.1*lognorm!H8</f>
        <v>2.216108321468361E-06</v>
      </c>
      <c r="H8">
        <f>'field data'!A8*B8</f>
        <v>0</v>
      </c>
      <c r="I8">
        <f>lognorm!A8*C8</f>
        <v>0.2670500934738697</v>
      </c>
      <c r="J8" t="e">
        <f>B8/'field data'!$H$17+J7</f>
        <v>#DIV/0!</v>
      </c>
      <c r="K8">
        <f>C8/'field data'!$H$18+K7</f>
        <v>0.025016627957449397</v>
      </c>
      <c r="L8" s="13" t="e">
        <f>D8/'field data'!$I$17+L7</f>
        <v>#DIV/0!</v>
      </c>
      <c r="M8" s="15">
        <f>E8/'field data'!$I$18+M7</f>
        <v>0.00026530774300042605</v>
      </c>
      <c r="N8" s="15" t="e">
        <f>F8/'field data'!$J$17+N7</f>
        <v>#DIV/0!</v>
      </c>
      <c r="O8" s="14">
        <f>G8/'field data'!$J$18+O7</f>
        <v>8.37229337912553E-06</v>
      </c>
      <c r="P8" s="1">
        <f>'field data'!A8^3*B8</f>
        <v>0</v>
      </c>
      <c r="Q8" s="1">
        <f>'field data'!A8^2*B8</f>
        <v>0</v>
      </c>
      <c r="R8" s="1">
        <f>lognorm!A8^3*C8</f>
        <v>4.232455125465273E-06</v>
      </c>
      <c r="S8">
        <f>lognorm!A8^2*C8</f>
        <v>0.0010631451156260185</v>
      </c>
      <c r="T8" s="1">
        <f>'field data'!A8^4*B8</f>
        <v>0</v>
      </c>
      <c r="U8" s="1">
        <f>'field data'!A8^3*B8</f>
        <v>0</v>
      </c>
      <c r="V8" s="1">
        <f>lognorm!A8^4*C8</f>
        <v>1.6849700126336035E-08</v>
      </c>
      <c r="W8" s="1">
        <f>lognorm!A8^3*C8</f>
        <v>4.232455125465273E-06</v>
      </c>
    </row>
    <row r="9" spans="1:23" ht="12.75">
      <c r="A9">
        <v>0.1</v>
      </c>
      <c r="B9">
        <f>'field data'!B9*'help stuff'!A9</f>
        <v>0</v>
      </c>
      <c r="C9">
        <f>lognorm!F9*0.1</f>
        <v>152.14501449209877</v>
      </c>
      <c r="D9" s="1">
        <f>A9*'field data'!C9</f>
        <v>0</v>
      </c>
      <c r="E9" s="1">
        <f>0.1*lognorm!G9</f>
        <v>0.0030015611972517703</v>
      </c>
      <c r="F9" s="1">
        <f>'field data'!D9*'help stuff'!A9</f>
        <v>0</v>
      </c>
      <c r="G9" s="1">
        <f>0.1*lognorm!H9</f>
        <v>1.0028956345113488E-05</v>
      </c>
      <c r="H9">
        <f>'field data'!A9*B9</f>
        <v>0</v>
      </c>
      <c r="I9">
        <f>lognorm!A9*C9</f>
        <v>0.7625310337825151</v>
      </c>
      <c r="J9" t="e">
        <f>B9/'field data'!$H$17+J8</f>
        <v>#DIV/0!</v>
      </c>
      <c r="K9">
        <f>C9/'field data'!$H$18+K8</f>
        <v>0.0653092763943025</v>
      </c>
      <c r="L9" s="13" t="e">
        <f>D9/'field data'!$I$17+L8</f>
        <v>#DIV/0!</v>
      </c>
      <c r="M9" s="15">
        <f>E9/'field data'!$I$18+M8</f>
        <v>0.0010376848533059603</v>
      </c>
      <c r="N9" s="15" t="e">
        <f>F9/'field data'!$J$17+N8</f>
        <v>#DIV/0!</v>
      </c>
      <c r="O9" s="14">
        <f>G9/'field data'!$J$18+O8</f>
        <v>4.046394313148915E-05</v>
      </c>
      <c r="P9" s="1">
        <f>'field data'!A9^3*B9</f>
        <v>0</v>
      </c>
      <c r="Q9" s="1">
        <f>'field data'!A9^2*B9</f>
        <v>0</v>
      </c>
      <c r="R9" s="1">
        <f>lognorm!A9^3*C9</f>
        <v>1.9153895716531675E-05</v>
      </c>
      <c r="S9">
        <f>lognorm!A9^2*C9</f>
        <v>0.003821706412283574</v>
      </c>
      <c r="T9" s="1">
        <f>'field data'!A9^4*B9</f>
        <v>0</v>
      </c>
      <c r="U9" s="1">
        <f>'field data'!A9^3*B9</f>
        <v>0</v>
      </c>
      <c r="V9" s="1">
        <f>lognorm!A9^4*C9</f>
        <v>9.59968353248136E-08</v>
      </c>
      <c r="W9" s="1">
        <f>lognorm!A9^3*C9</f>
        <v>1.9153895716531675E-05</v>
      </c>
    </row>
    <row r="10" spans="1:23" ht="12.75">
      <c r="A10">
        <v>0.1</v>
      </c>
      <c r="B10">
        <f>'field data'!B10*'help stuff'!A10</f>
        <v>0</v>
      </c>
      <c r="C10">
        <f>lognorm!F10*0.1</f>
        <v>251.33644406367776</v>
      </c>
      <c r="D10" s="1">
        <f>A10*'field data'!C10</f>
        <v>0</v>
      </c>
      <c r="E10" s="1">
        <f>0.1*lognorm!G10</f>
        <v>0.007858594383109426</v>
      </c>
      <c r="F10" s="1">
        <f>'field data'!D10*'help stuff'!A10</f>
        <v>0</v>
      </c>
      <c r="G10" s="1">
        <f>0.1*lognorm!H10</f>
        <v>3.305623424122382E-05</v>
      </c>
      <c r="H10">
        <f>'field data'!A10*B10</f>
        <v>0</v>
      </c>
      <c r="I10">
        <f>lognorm!A10*C10</f>
        <v>1.5858248873708591</v>
      </c>
      <c r="J10" t="e">
        <f>B10/'field data'!$H$17+J9</f>
        <v>#DIV/0!</v>
      </c>
      <c r="K10">
        <f>C10/'field data'!$H$18+K9</f>
        <v>0.131870846050944</v>
      </c>
      <c r="L10" s="13" t="e">
        <f>D10/'field data'!$I$17+L9</f>
        <v>#DIV/0!</v>
      </c>
      <c r="M10" s="15">
        <f>E10/'field data'!$I$18+M9</f>
        <v>0.003059898635336081</v>
      </c>
      <c r="N10" s="15" t="e">
        <f>F10/'field data'!$J$17+N9</f>
        <v>#DIV/0!</v>
      </c>
      <c r="O10" s="14">
        <f>G10/'field data'!$J$18+O9</f>
        <v>0.00014624056184399584</v>
      </c>
      <c r="P10" s="1">
        <f>'field data'!A10^3*B10</f>
        <v>0</v>
      </c>
      <c r="Q10" s="1">
        <f>'field data'!A10^2*B10</f>
        <v>0</v>
      </c>
      <c r="R10" s="1">
        <f>lognorm!A10^3*C10</f>
        <v>6.313275695393206E-05</v>
      </c>
      <c r="S10">
        <f>lognorm!A10^2*C10</f>
        <v>0.010005873134608552</v>
      </c>
      <c r="T10" s="1">
        <f>'field data'!A10^4*B10</f>
        <v>0</v>
      </c>
      <c r="U10" s="1">
        <f>'field data'!A10^3*B10</f>
        <v>0</v>
      </c>
      <c r="V10" s="1">
        <f>lognorm!A10^4*C10</f>
        <v>3.9834054929382116E-07</v>
      </c>
      <c r="W10" s="1">
        <f>lognorm!A10^3*C10</f>
        <v>6.313275695393206E-05</v>
      </c>
    </row>
    <row r="11" spans="1:23" ht="12.75">
      <c r="A11">
        <v>0.1</v>
      </c>
      <c r="B11">
        <f>'field data'!B11*'help stuff'!A11</f>
        <v>0</v>
      </c>
      <c r="C11">
        <f>lognorm!F11*0.1</f>
        <v>306.49807360023294</v>
      </c>
      <c r="D11" s="1">
        <f>A11*'field data'!C11</f>
        <v>0</v>
      </c>
      <c r="E11" s="1">
        <f>0.1*lognorm!G11</f>
        <v>0.015188587027067083</v>
      </c>
      <c r="F11" s="1">
        <f>'field data'!D11*'help stuff'!A11</f>
        <v>0</v>
      </c>
      <c r="G11" s="1">
        <f>0.1*lognorm!H11</f>
        <v>8.04314663735743E-05</v>
      </c>
      <c r="H11">
        <f>'field data'!A11*B11</f>
        <v>0</v>
      </c>
      <c r="I11">
        <f>lognorm!A11*C11</f>
        <v>2.4346000180672585</v>
      </c>
      <c r="J11" t="e">
        <f>B11/'field data'!$H$17+J10</f>
        <v>#DIV/0!</v>
      </c>
      <c r="K11">
        <f>C11/'field data'!$H$18+K10</f>
        <v>0.2130409006029994</v>
      </c>
      <c r="L11" s="13" t="e">
        <f>D11/'field data'!$I$17+L10</f>
        <v>#DIV/0!</v>
      </c>
      <c r="M11" s="15">
        <f>E11/'field data'!$I$18+M10</f>
        <v>0.006968303690789022</v>
      </c>
      <c r="N11" s="15" t="e">
        <f>F11/'field data'!$J$17+N10</f>
        <v>#DIV/0!</v>
      </c>
      <c r="O11" s="14">
        <f>G11/'field data'!$J$18+O10</f>
        <v>0.0004036131496893316</v>
      </c>
      <c r="P11" s="1">
        <f>'field data'!A11^3*B11</f>
        <v>0</v>
      </c>
      <c r="Q11" s="1">
        <f>'field data'!A11^2*B11</f>
        <v>0</v>
      </c>
      <c r="R11" s="1">
        <f>lognorm!A11^3*C11</f>
        <v>0.00015361278544180694</v>
      </c>
      <c r="S11">
        <f>lognorm!A11^2*C11</f>
        <v>0.019338709631513296</v>
      </c>
      <c r="T11" s="1">
        <f>'field data'!A11^4*B11</f>
        <v>0</v>
      </c>
      <c r="U11" s="1">
        <f>'field data'!A11^3*B11</f>
        <v>0</v>
      </c>
      <c r="V11" s="1">
        <f>lognorm!A11^4*C11</f>
        <v>1.2201893663441962E-06</v>
      </c>
      <c r="W11" s="1">
        <f>lognorm!A11^3*C11</f>
        <v>0.00015361278544180694</v>
      </c>
    </row>
    <row r="12" spans="1:23" ht="12.75">
      <c r="A12">
        <v>0.08973</v>
      </c>
      <c r="B12">
        <f>'field data'!B12*'help stuff'!A12</f>
        <v>0</v>
      </c>
      <c r="C12">
        <f>lognorm!F12*0.1</f>
        <v>289.8855438854029</v>
      </c>
      <c r="D12" s="1">
        <f>A12*'field data'!C12</f>
        <v>0</v>
      </c>
      <c r="E12" s="1">
        <f>0.1*lognorm!G12</f>
        <v>0.02276755737630658</v>
      </c>
      <c r="F12" s="1">
        <f>'field data'!D12*'help stuff'!A12</f>
        <v>0</v>
      </c>
      <c r="G12" s="1">
        <f>0.1*lognorm!H12</f>
        <v>0.0001517837158420439</v>
      </c>
      <c r="H12">
        <f>'field data'!A12*B12</f>
        <v>0</v>
      </c>
      <c r="I12">
        <f>lognorm!A12*C12</f>
        <v>2.8988554388540293</v>
      </c>
      <c r="J12" t="e">
        <f>B12/'field data'!$H$17+J11</f>
        <v>#DIV/0!</v>
      </c>
      <c r="K12">
        <f>C12/'field data'!$H$18+K11</f>
        <v>0.28981144971163997</v>
      </c>
      <c r="L12" s="13" t="e">
        <f>D12/'field data'!$I$17+L11</f>
        <v>#DIV/0!</v>
      </c>
      <c r="M12" s="15">
        <f>E12/'field data'!$I$18+M11</f>
        <v>0.012826968238800932</v>
      </c>
      <c r="N12" s="15" t="e">
        <f>F12/'field data'!$J$17+N11</f>
        <v>#DIV/0!</v>
      </c>
      <c r="O12" s="14">
        <f>G12/'field data'!$J$18+O11</f>
        <v>0.0008893057461366678</v>
      </c>
      <c r="P12" s="1">
        <f>'field data'!A12^3*B12</f>
        <v>0</v>
      </c>
      <c r="Q12" s="1">
        <f>'field data'!A12^2*B12</f>
        <v>0</v>
      </c>
      <c r="R12" s="1">
        <f>lognorm!A12^3*C12</f>
        <v>0.00028988554388540295</v>
      </c>
      <c r="S12">
        <f>lognorm!A12^2*C12</f>
        <v>0.028988554388540293</v>
      </c>
      <c r="T12" s="1">
        <f>'field data'!A12^4*B12</f>
        <v>0</v>
      </c>
      <c r="U12" s="1">
        <f>'field data'!A12^3*B12</f>
        <v>0</v>
      </c>
      <c r="V12" s="1">
        <f>lognorm!A12^4*C12</f>
        <v>2.8988554388540293E-06</v>
      </c>
      <c r="W12" s="1">
        <f>lognorm!A12^3*C12</f>
        <v>0.00028988554388540295</v>
      </c>
    </row>
    <row r="13" spans="1:23" ht="12.75">
      <c r="A13">
        <v>0.0518</v>
      </c>
      <c r="B13">
        <f>'field data'!B13*'help stuff'!A13</f>
        <v>0</v>
      </c>
      <c r="C13">
        <f>lognorm!F13*0.1</f>
        <v>249.01038876988315</v>
      </c>
      <c r="D13" s="1">
        <f>A13*'field data'!C13</f>
        <v>0</v>
      </c>
      <c r="E13" s="1">
        <f>0.1*lognorm!G13</f>
        <v>0.03099634694215151</v>
      </c>
      <c r="F13" s="1">
        <f>'field data'!D13*'help stuff'!A13</f>
        <v>0</v>
      </c>
      <c r="G13" s="1">
        <f>0.1*lognorm!H13</f>
        <v>0.0002601482070392187</v>
      </c>
      <c r="H13">
        <f>'field data'!A13*B13</f>
        <v>0</v>
      </c>
      <c r="I13">
        <f>lognorm!A13*C13</f>
        <v>3.1348664873406897</v>
      </c>
      <c r="J13" t="e">
        <f>B13/'field data'!$H$17+J12</f>
        <v>#DIV/0!</v>
      </c>
      <c r="K13">
        <f>C13/'field data'!$H$18+K12</f>
        <v>0.355757008856794</v>
      </c>
      <c r="L13" s="13" t="e">
        <f>D13/'field data'!$I$17+L12</f>
        <v>#DIV/0!</v>
      </c>
      <c r="M13" s="15">
        <f>E13/'field data'!$I$18+M12</f>
        <v>0.020803107090518174</v>
      </c>
      <c r="N13" s="15" t="e">
        <f>F13/'field data'!$J$17+N12</f>
        <v>#DIV/0!</v>
      </c>
      <c r="O13" s="14">
        <f>G13/'field data'!$J$18+O12</f>
        <v>0.0017217537952375845</v>
      </c>
      <c r="P13" s="1">
        <f>'field data'!A13^3*B13</f>
        <v>0</v>
      </c>
      <c r="Q13" s="1">
        <f>'field data'!A13^2*B13</f>
        <v>0</v>
      </c>
      <c r="R13" s="1">
        <f>lognorm!A13^3*C13</f>
        <v>0.0004968464770414255</v>
      </c>
      <c r="S13">
        <f>lognorm!A13^2*C13</f>
        <v>0.03946577466907814</v>
      </c>
      <c r="T13" s="1">
        <f>'field data'!A13^4*B13</f>
        <v>0</v>
      </c>
      <c r="U13" s="1">
        <f>'field data'!A13^3*B13</f>
        <v>0</v>
      </c>
      <c r="V13" s="1">
        <f>lognorm!A13^4*C13</f>
        <v>6.254949353417617E-06</v>
      </c>
      <c r="W13" s="1">
        <f>lognorm!A13^3*C13</f>
        <v>0.0004968464770414255</v>
      </c>
    </row>
    <row r="14" spans="1:23" ht="12.75">
      <c r="A14">
        <v>0.05315</v>
      </c>
      <c r="B14">
        <f>'field data'!B14*'help stuff'!A14</f>
        <v>0</v>
      </c>
      <c r="C14">
        <f>lognorm!F14*0.1</f>
        <v>255.98776101438457</v>
      </c>
      <c r="D14" s="1">
        <f>A14*'field data'!C14</f>
        <v>0</v>
      </c>
      <c r="E14" s="1">
        <f>0.1*lognorm!G14</f>
        <v>0.050501855345161786</v>
      </c>
      <c r="F14" s="1">
        <f>'field data'!D14*'help stuff'!A14</f>
        <v>0</v>
      </c>
      <c r="G14" s="1">
        <f>0.1*lognorm!H14</f>
        <v>0.0005335992367866231</v>
      </c>
      <c r="H14">
        <f>'field data'!A14*B14</f>
        <v>0</v>
      </c>
      <c r="I14">
        <f>lognorm!A14*C14</f>
        <v>4.05712442554088</v>
      </c>
      <c r="J14" t="e">
        <f>B14/'field data'!$H$17+J13</f>
        <v>#DIV/0!</v>
      </c>
      <c r="K14">
        <f>C14/'field data'!$H$18+K13</f>
        <v>0.4235503893571154</v>
      </c>
      <c r="L14" s="13" t="e">
        <f>D14/'field data'!$I$17+L13</f>
        <v>#DIV/0!</v>
      </c>
      <c r="M14" s="15">
        <f>E14/'field data'!$I$18+M13</f>
        <v>0.033798503330407764</v>
      </c>
      <c r="N14" s="15" t="e">
        <f>F14/'field data'!$J$17+N13</f>
        <v>#DIV/0!</v>
      </c>
      <c r="O14" s="14">
        <f>G14/'field data'!$J$18+O13</f>
        <v>0.003429217585667622</v>
      </c>
      <c r="P14" s="1">
        <f>'field data'!A14^3*B14</f>
        <v>0</v>
      </c>
      <c r="Q14" s="1">
        <f>'field data'!A14^2*B14</f>
        <v>0</v>
      </c>
      <c r="R14" s="1">
        <f>lognorm!A14^3*C14</f>
        <v>0.0010190994739758454</v>
      </c>
      <c r="S14">
        <f>lognorm!A14^2*C14</f>
        <v>0.06430095930795483</v>
      </c>
      <c r="T14" s="1">
        <f>'field data'!A14^4*B14</f>
        <v>0</v>
      </c>
      <c r="U14" s="1">
        <f>'field data'!A14^3*B14</f>
        <v>0</v>
      </c>
      <c r="V14" s="1">
        <f>lognorm!A14^4*C14</f>
        <v>1.6151605653095772E-05</v>
      </c>
      <c r="W14" s="1">
        <f>lognorm!A14^3*C14</f>
        <v>0.0010190994739758454</v>
      </c>
    </row>
    <row r="15" spans="1:23" ht="12.75">
      <c r="A15">
        <v>0.0769</v>
      </c>
      <c r="B15">
        <f>'field data'!B15*'help stuff'!A15</f>
        <v>0</v>
      </c>
      <c r="C15">
        <f>lognorm!F15*0.1</f>
        <v>327.5268140969036</v>
      </c>
      <c r="D15" s="1">
        <f>A15*'field data'!C15</f>
        <v>0</v>
      </c>
      <c r="E15" s="1">
        <f>0.1*lognorm!G15</f>
        <v>0.10240843619140035</v>
      </c>
      <c r="F15" s="1">
        <f>'field data'!D15*'help stuff'!A15</f>
        <v>0</v>
      </c>
      <c r="G15" s="1">
        <f>0.1*lognorm!H15</f>
        <v>0.0013622097093016902</v>
      </c>
      <c r="H15">
        <f>'field data'!A15*B15</f>
        <v>0</v>
      </c>
      <c r="I15">
        <f>lognorm!A15*C15</f>
        <v>6.535011510949879</v>
      </c>
      <c r="J15" t="e">
        <f>B15/'field data'!$H$17+J14</f>
        <v>#DIV/0!</v>
      </c>
      <c r="K15">
        <f>C15/'field data'!$H$18+K14</f>
        <v>0.5102894968993769</v>
      </c>
      <c r="L15" s="13" t="e">
        <f>D15/'field data'!$I$17+L14</f>
        <v>#DIV/0!</v>
      </c>
      <c r="M15" s="15">
        <f>E15/'field data'!$I$18+M14</f>
        <v>0.060150766975355124</v>
      </c>
      <c r="N15" s="15" t="e">
        <f>F15/'field data'!$J$17+N14</f>
        <v>#DIV/0!</v>
      </c>
      <c r="O15" s="14">
        <f>G15/'field data'!$J$18+O14</f>
        <v>0.007788151394515926</v>
      </c>
      <c r="P15" s="1">
        <f>'field data'!A15^3*B15</f>
        <v>0</v>
      </c>
      <c r="Q15" s="1">
        <f>'field data'!A15^2*B15</f>
        <v>0</v>
      </c>
      <c r="R15" s="1">
        <f>lognorm!A15^3*C15</f>
        <v>0.002601628905157653</v>
      </c>
      <c r="S15">
        <f>lognorm!A15^2*C15</f>
        <v>0.13039047067337856</v>
      </c>
      <c r="T15" s="1">
        <f>'field data'!A15^4*B15</f>
        <v>0</v>
      </c>
      <c r="U15" s="1">
        <f>'field data'!A15^3*B15</f>
        <v>0</v>
      </c>
      <c r="V15" s="1">
        <f>lognorm!A15^4*C15</f>
        <v>5.190926089304859E-05</v>
      </c>
      <c r="W15" s="1">
        <f>lognorm!A15^3*C15</f>
        <v>0.002601628905157653</v>
      </c>
    </row>
    <row r="16" spans="1:23" ht="12.75">
      <c r="A16">
        <v>0.08922</v>
      </c>
      <c r="B16">
        <f>'field data'!B16*'help stuff'!A16</f>
        <v>0</v>
      </c>
      <c r="C16">
        <f>lognorm!F16*0.1</f>
        <v>412.904984137224</v>
      </c>
      <c r="D16" s="1">
        <f>A16*'field data'!C16</f>
        <v>0</v>
      </c>
      <c r="E16" s="1">
        <f>0.1*lognorm!G16</f>
        <v>0.20461677743061435</v>
      </c>
      <c r="F16" s="1">
        <f>'field data'!D16*'help stuff'!A16</f>
        <v>0</v>
      </c>
      <c r="G16" s="1">
        <f>0.1*lognorm!H16</f>
        <v>0.003426498913734573</v>
      </c>
      <c r="H16">
        <f>'field data'!A16*B16</f>
        <v>0</v>
      </c>
      <c r="I16">
        <f>lognorm!A16*C16</f>
        <v>10.371719006044517</v>
      </c>
      <c r="J16" t="e">
        <f>B16/'field data'!$H$17+J15</f>
        <v>#DIV/0!</v>
      </c>
      <c r="K16">
        <f>C16/'field data'!$H$18+K15</f>
        <v>0.6196393524907974</v>
      </c>
      <c r="L16" s="13" t="e">
        <f>D16/'field data'!$I$17+L15</f>
        <v>#DIV/0!</v>
      </c>
      <c r="M16" s="15">
        <f>E16/'field data'!$I$18+M15</f>
        <v>0.11280380480666477</v>
      </c>
      <c r="N16" s="15" t="e">
        <f>F16/'field data'!$J$17+N15</f>
        <v>#DIV/0!</v>
      </c>
      <c r="O16" s="14">
        <f>G16/'field data'!$J$18+O15</f>
        <v>0.018752602652697167</v>
      </c>
      <c r="P16" s="1">
        <f>'field data'!A16^3*B16</f>
        <v>0</v>
      </c>
      <c r="Q16" s="1">
        <f>'field data'!A16^2*B16</f>
        <v>0</v>
      </c>
      <c r="R16" s="1">
        <f>lognorm!A16^3*C16</f>
        <v>0.006544130875438405</v>
      </c>
      <c r="S16">
        <f>lognorm!A16^2*C16</f>
        <v>0.2605261725409316</v>
      </c>
      <c r="T16" s="1">
        <f>'field data'!A16^4*B16</f>
        <v>0</v>
      </c>
      <c r="U16" s="1">
        <f>'field data'!A16^3*B16</f>
        <v>0</v>
      </c>
      <c r="V16" s="1">
        <f>lognorm!A16^4*C16</f>
        <v>0.00016438136904704974</v>
      </c>
      <c r="W16" s="1">
        <f>lognorm!A16^3*C16</f>
        <v>0.006544130875438405</v>
      </c>
    </row>
    <row r="17" spans="1:23" ht="12.75">
      <c r="A17">
        <v>0.12104</v>
      </c>
      <c r="B17">
        <f>'field data'!B17*'help stuff'!A17</f>
        <v>0</v>
      </c>
      <c r="C17">
        <f>lognorm!F17*0.1</f>
        <v>444.6663258594567</v>
      </c>
      <c r="D17" s="1">
        <f>A17*'field data'!C17</f>
        <v>0</v>
      </c>
      <c r="E17" s="1">
        <f>0.1*lognorm!G17</f>
        <v>0.34924063247420134</v>
      </c>
      <c r="F17" s="1">
        <f>'field data'!D17*'help stuff'!A17</f>
        <v>0</v>
      </c>
      <c r="G17" s="1">
        <f>0.1*lognorm!H17</f>
        <v>0.00736264444840345</v>
      </c>
      <c r="H17">
        <f>'field data'!A17*B17</f>
        <v>0</v>
      </c>
      <c r="I17">
        <f>lognorm!A17*C17</f>
        <v>14.061594289388427</v>
      </c>
      <c r="J17" t="e">
        <f>B17/'field data'!$H$17+J16</f>
        <v>#DIV/0!</v>
      </c>
      <c r="K17">
        <f>C17/'field data'!$H$18+K16</f>
        <v>0.7374005817980693</v>
      </c>
      <c r="L17" s="13" t="e">
        <f>D17/'field data'!$I$17+L16</f>
        <v>#DIV/0!</v>
      </c>
      <c r="M17" s="15">
        <f>E17/'field data'!$I$18+M16</f>
        <v>0.20267219421637586</v>
      </c>
      <c r="N17" s="15" t="e">
        <f>F17/'field data'!$J$17+N16</f>
        <v>#DIV/0!</v>
      </c>
      <c r="O17" s="14">
        <f>G17/'field data'!$J$18+O16</f>
        <v>0.042312323002309894</v>
      </c>
      <c r="P17" s="1">
        <f>'field data'!A17^3*B17</f>
        <v>0</v>
      </c>
      <c r="Q17" s="1">
        <f>'field data'!A17^2*B17</f>
        <v>0</v>
      </c>
      <c r="R17" s="1">
        <f>lognorm!A17^3*C17</f>
        <v>0.014061615098298121</v>
      </c>
      <c r="S17">
        <f>lognorm!A17^2*C17</f>
        <v>0.44466698389447235</v>
      </c>
      <c r="T17" s="1">
        <f>'field data'!A17^4*B17</f>
        <v>0</v>
      </c>
      <c r="U17" s="1">
        <f>'field data'!A17^3*B17</f>
        <v>0</v>
      </c>
      <c r="V17" s="1">
        <f>lognorm!A17^4*C17</f>
        <v>0.00044466764193046174</v>
      </c>
      <c r="W17" s="1">
        <f>lognorm!A17^3*C17</f>
        <v>0.014061615098298121</v>
      </c>
    </row>
    <row r="18" spans="1:23" ht="12.75">
      <c r="A18">
        <v>0.08981</v>
      </c>
      <c r="B18">
        <f>'field data'!B18*'help stuff'!A18</f>
        <v>0</v>
      </c>
      <c r="C18">
        <f>lognorm!F18*0.1</f>
        <v>393.27057018404616</v>
      </c>
      <c r="D18" s="1">
        <f>A18*'field data'!C18</f>
        <v>0</v>
      </c>
      <c r="E18" s="1">
        <f>0.1*lognorm!G18</f>
        <v>0.4895318544002398</v>
      </c>
      <c r="F18" s="1">
        <f>'field data'!D18*'help stuff'!A18</f>
        <v>0</v>
      </c>
      <c r="G18" s="1">
        <f>0.1*lognorm!H18</f>
        <v>0.01299240386398108</v>
      </c>
      <c r="H18">
        <f>'field data'!A18*B18</f>
        <v>0</v>
      </c>
      <c r="I18">
        <f>lognorm!A18*C18</f>
        <v>15.656376688426006</v>
      </c>
      <c r="J18" t="e">
        <f>B18/'field data'!$H$17+J17</f>
        <v>#DIV/0!</v>
      </c>
      <c r="K18">
        <f>C18/'field data'!$H$18+K17</f>
        <v>0.8415506446698926</v>
      </c>
      <c r="L18" s="13" t="e">
        <f>D18/'field data'!$I$17+L17</f>
        <v>#DIV/0!</v>
      </c>
      <c r="M18" s="15">
        <f>E18/'field data'!$I$18+M17</f>
        <v>0.32864103984589627</v>
      </c>
      <c r="N18" s="15" t="e">
        <f>F18/'field data'!$J$17+N17</f>
        <v>#DIV/0!</v>
      </c>
      <c r="O18" s="14">
        <f>G18/'field data'!$J$18+O17</f>
        <v>0.08388670620792532</v>
      </c>
      <c r="P18" s="1">
        <f>'field data'!A18^3*B18</f>
        <v>0</v>
      </c>
      <c r="Q18" s="1">
        <f>'field data'!A18^2*B18</f>
        <v>0</v>
      </c>
      <c r="R18" s="1">
        <f>lognorm!A18^3*C18</f>
        <v>0.024813663571185963</v>
      </c>
      <c r="S18">
        <f>lognorm!A18^2*C18</f>
        <v>0.6232913154299211</v>
      </c>
      <c r="T18" s="1">
        <f>'field data'!A18^4*B18</f>
        <v>0</v>
      </c>
      <c r="U18" s="1">
        <f>'field data'!A18^3*B18</f>
        <v>0</v>
      </c>
      <c r="V18" s="1">
        <f>lognorm!A18^4*C18</f>
        <v>0.0009878493163334129</v>
      </c>
      <c r="W18" s="1">
        <f>lognorm!A18^3*C18</f>
        <v>0.024813663571185963</v>
      </c>
    </row>
    <row r="19" spans="1:23" ht="12.75">
      <c r="A19">
        <v>0.08393</v>
      </c>
      <c r="B19">
        <f>'field data'!B19*'help stuff'!A19</f>
        <v>0</v>
      </c>
      <c r="C19">
        <f>lognorm!F19*0.1</f>
        <v>283.4125159851284</v>
      </c>
      <c r="D19" s="1">
        <f>A19*'field data'!C19</f>
        <v>0</v>
      </c>
      <c r="E19" s="1">
        <f>0.1*lognorm!G19</f>
        <v>0.5591244732114676</v>
      </c>
      <c r="F19" s="1">
        <f>'field data'!D19*'help stuff'!A19</f>
        <v>0</v>
      </c>
      <c r="G19" s="1">
        <f>0.1*lognorm!H19</f>
        <v>0.018681727823695725</v>
      </c>
      <c r="H19">
        <f>'field data'!A19*B19</f>
        <v>0</v>
      </c>
      <c r="I19">
        <f>lognorm!A19*C19</f>
        <v>14.204266864903854</v>
      </c>
      <c r="J19" t="e">
        <f>B19/'field data'!$H$17+J18</f>
        <v>#DIV/0!</v>
      </c>
      <c r="K19">
        <f>C19/'field data'!$H$18+K18</f>
        <v>0.9166069382153235</v>
      </c>
      <c r="L19" s="13" t="e">
        <f>D19/'field data'!$I$17+L18</f>
        <v>#DIV/0!</v>
      </c>
      <c r="M19" s="15">
        <f>E19/'field data'!$I$18+M18</f>
        <v>0.4725178148107325</v>
      </c>
      <c r="N19" s="15" t="e">
        <f>F19/'field data'!$J$17+N18</f>
        <v>#DIV/0!</v>
      </c>
      <c r="O19" s="14">
        <f>G19/'field data'!$J$18+O18</f>
        <v>0.14366635280885437</v>
      </c>
      <c r="P19" s="1">
        <f>'field data'!A19^3*B19</f>
        <v>0</v>
      </c>
      <c r="Q19" s="1">
        <f>'field data'!A19^2*B19</f>
        <v>0</v>
      </c>
      <c r="R19" s="1">
        <f>lognorm!A19^3*C19</f>
        <v>0.035679471943662854</v>
      </c>
      <c r="S19">
        <f>lognorm!A19^2*C19</f>
        <v>0.7118993897220568</v>
      </c>
      <c r="T19" s="1">
        <f>'field data'!A19^4*B19</f>
        <v>0</v>
      </c>
      <c r="U19" s="1">
        <f>'field data'!A19^3*B19</f>
        <v>0</v>
      </c>
      <c r="V19" s="1">
        <f>lognorm!A19^4*C19</f>
        <v>0.0017882087505028553</v>
      </c>
      <c r="W19" s="1">
        <f>lognorm!A19^3*C19</f>
        <v>0.035679471943662854</v>
      </c>
    </row>
    <row r="20" spans="1:23" ht="12.75">
      <c r="A20">
        <v>0.16061</v>
      </c>
      <c r="B20">
        <f>'field data'!B20*'help stuff'!A20</f>
        <v>0</v>
      </c>
      <c r="C20">
        <f>lognorm!F20*0.1</f>
        <v>166.3034165038511</v>
      </c>
      <c r="D20" s="1">
        <f>A20*'field data'!C20</f>
        <v>0</v>
      </c>
      <c r="E20" s="1">
        <f>0.1*lognorm!G20</f>
        <v>0.5199847159841082</v>
      </c>
      <c r="F20" s="1">
        <f>'field data'!D20*'help stuff'!A20</f>
        <v>0</v>
      </c>
      <c r="G20" s="1">
        <f>0.1*lognorm!H20</f>
        <v>0.021872533096212333</v>
      </c>
      <c r="H20">
        <f>'field data'!A20*B20</f>
        <v>0</v>
      </c>
      <c r="I20">
        <f>lognorm!A20*C20</f>
        <v>10.493030476702039</v>
      </c>
      <c r="J20" t="e">
        <f>B20/'field data'!$H$17+J19</f>
        <v>#DIV/0!</v>
      </c>
      <c r="K20">
        <f>C20/'field data'!$H$18+K19</f>
        <v>0.9606491640970346</v>
      </c>
      <c r="L20" s="13" t="e">
        <f>D20/'field data'!$I$17+L19</f>
        <v>#DIV/0!</v>
      </c>
      <c r="M20" s="15">
        <f>E20/'field data'!$I$18+M19</f>
        <v>0.6063229468542093</v>
      </c>
      <c r="N20" s="15" t="e">
        <f>F20/'field data'!$J$17+N19</f>
        <v>#DIV/0!</v>
      </c>
      <c r="O20" s="14">
        <f>G20/'field data'!$J$18+O19</f>
        <v>0.21365625476536593</v>
      </c>
      <c r="P20" s="1">
        <f>'field data'!A20^3*B20</f>
        <v>0</v>
      </c>
      <c r="Q20" s="1">
        <f>'field data'!A20^2*B20</f>
        <v>0</v>
      </c>
      <c r="R20" s="1">
        <f>lognorm!A20^3*C20</f>
        <v>0.04177346112243926</v>
      </c>
      <c r="S20">
        <f>lognorm!A20^2*C20</f>
        <v>0.6620651030488489</v>
      </c>
      <c r="T20" s="1">
        <f>'field data'!A20^4*B20</f>
        <v>0</v>
      </c>
      <c r="U20" s="1">
        <f>'field data'!A20^3*B20</f>
        <v>0</v>
      </c>
      <c r="V20" s="1">
        <f>lognorm!A20^4*C20</f>
        <v>0.0026357257709430904</v>
      </c>
      <c r="W20" s="1">
        <f>lognorm!A20^3*C20</f>
        <v>0.04177346112243926</v>
      </c>
    </row>
    <row r="21" spans="1:23" ht="12.75">
      <c r="A21">
        <v>0.09745</v>
      </c>
      <c r="B21">
        <f>'field data'!B21*'help stuff'!A21</f>
        <v>0</v>
      </c>
      <c r="C21">
        <f>lognorm!F21*0.1</f>
        <v>80.16536099884952</v>
      </c>
      <c r="D21" s="1">
        <f>A21*'field data'!C21</f>
        <v>0</v>
      </c>
      <c r="E21" s="1">
        <f>0.1*lognorm!G21</f>
        <v>0.39726140780753993</v>
      </c>
      <c r="F21" s="1">
        <f>'field data'!D21*'help stuff'!A21</f>
        <v>0</v>
      </c>
      <c r="G21" s="1">
        <f>0.1*lognorm!H21</f>
        <v>0.021037057302729843</v>
      </c>
      <c r="H21">
        <f>'field data'!A21*B21</f>
        <v>0</v>
      </c>
      <c r="I21">
        <f>lognorm!A21*C21</f>
        <v>6.367759087149414</v>
      </c>
      <c r="J21" t="e">
        <f>B21/'field data'!$H$17+J20</f>
        <v>#DIV/0!</v>
      </c>
      <c r="K21">
        <f>C21/'field data'!$H$18+K20</f>
        <v>0.9818794010411955</v>
      </c>
      <c r="L21" s="13" t="e">
        <f>D21/'field data'!$I$17+L20</f>
        <v>#DIV/0!</v>
      </c>
      <c r="M21" s="15">
        <f>E21/'field data'!$I$18+M20</f>
        <v>0.7085482882796098</v>
      </c>
      <c r="N21" s="15" t="e">
        <f>F21/'field data'!$J$17+N20</f>
        <v>#DIV/0!</v>
      </c>
      <c r="O21" s="14">
        <f>G21/'field data'!$J$18+O20</f>
        <v>0.28097271836813675</v>
      </c>
      <c r="P21" s="1">
        <f>'field data'!A21^3*B21</f>
        <v>0</v>
      </c>
      <c r="Q21" s="1">
        <f>'field data'!A21^2*B21</f>
        <v>0</v>
      </c>
      <c r="R21" s="1">
        <f>lognorm!A21^3*C21</f>
        <v>0.040177819894042906</v>
      </c>
      <c r="S21">
        <f>lognorm!A21^2*C21</f>
        <v>0.505808934017722</v>
      </c>
      <c r="T21" s="1">
        <f>'field data'!A21^4*B21</f>
        <v>0</v>
      </c>
      <c r="U21" s="1">
        <f>'field data'!A21^3*B21</f>
        <v>0</v>
      </c>
      <c r="V21" s="1">
        <f>lognorm!A21^4*C21</f>
        <v>0.003191436732079531</v>
      </c>
      <c r="W21" s="1">
        <f>lognorm!A21^3*C21</f>
        <v>0.040177819894042906</v>
      </c>
    </row>
    <row r="22" spans="1:23" ht="12.75">
      <c r="A22">
        <v>0.09307</v>
      </c>
      <c r="B22">
        <f>'field data'!B22*'help stuff'!A22</f>
        <v>0</v>
      </c>
      <c r="C22">
        <f>lognorm!F22*0.1</f>
        <v>34.49768632618673</v>
      </c>
      <c r="D22" s="1">
        <f>A22*'field data'!C22</f>
        <v>0</v>
      </c>
      <c r="E22" s="1">
        <f>0.1*lognorm!G22</f>
        <v>0.27094419482048326</v>
      </c>
      <c r="F22" s="1">
        <f>'field data'!D22*'help stuff'!A22</f>
        <v>0</v>
      </c>
      <c r="G22" s="1">
        <f>0.1*lognorm!H22</f>
        <v>0.018062946321365552</v>
      </c>
      <c r="H22">
        <f>'field data'!A22*B22</f>
        <v>0</v>
      </c>
      <c r="I22">
        <f>lognorm!A22*C22</f>
        <v>3.449768632618673</v>
      </c>
      <c r="J22" t="e">
        <f>B22/'field data'!$H$17+J21</f>
        <v>#DIV/0!</v>
      </c>
      <c r="K22">
        <f>C22/'field data'!$H$18+K21</f>
        <v>0.991015442413738</v>
      </c>
      <c r="L22" s="13" t="e">
        <f>D22/'field data'!$I$17+L21</f>
        <v>#DIV/0!</v>
      </c>
      <c r="M22" s="15">
        <f>E22/'field data'!$I$18+M21</f>
        <v>0.778269037082304</v>
      </c>
      <c r="N22" s="15" t="e">
        <f>F22/'field data'!$J$17+N21</f>
        <v>#DIV/0!</v>
      </c>
      <c r="O22" s="14">
        <f>G22/'field data'!$J$18+O21</f>
        <v>0.33877232651215333</v>
      </c>
      <c r="P22" s="1">
        <f>'field data'!A22^3*B22</f>
        <v>0</v>
      </c>
      <c r="Q22" s="1">
        <f>'field data'!A22^2*B22</f>
        <v>0</v>
      </c>
      <c r="R22" s="1">
        <f>lognorm!A22^3*C22</f>
        <v>0.03449768632618674</v>
      </c>
      <c r="S22">
        <f>lognorm!A22^2*C22</f>
        <v>0.3449768632618674</v>
      </c>
      <c r="T22" s="1">
        <f>'field data'!A22^4*B22</f>
        <v>0</v>
      </c>
      <c r="U22" s="1">
        <f>'field data'!A22^3*B22</f>
        <v>0</v>
      </c>
      <c r="V22" s="1">
        <f>lognorm!A22^4*C22</f>
        <v>0.0034497686326186747</v>
      </c>
      <c r="W22" s="1">
        <f>lognorm!A22^3*C22</f>
        <v>0.03449768632618674</v>
      </c>
    </row>
    <row r="23" spans="1:23" ht="12.75">
      <c r="A23">
        <v>0.08186</v>
      </c>
      <c r="B23">
        <f>'field data'!B23*'help stuff'!A23</f>
        <v>0</v>
      </c>
      <c r="C23">
        <f>lognorm!F23*0.1</f>
        <v>17.413593215775304</v>
      </c>
      <c r="D23" s="1">
        <f>A23*'field data'!C23</f>
        <v>0</v>
      </c>
      <c r="E23" s="1">
        <f>0.1*lognorm!G23</f>
        <v>0.21676114779470956</v>
      </c>
      <c r="F23" s="1">
        <f>'field data'!D23*'help stuff'!A23</f>
        <v>0</v>
      </c>
      <c r="G23" s="1">
        <f>0.1*lognorm!H23</f>
        <v>0.01819247411954625</v>
      </c>
      <c r="H23">
        <f>'field data'!A23*B23</f>
        <v>0</v>
      </c>
      <c r="I23">
        <f>lognorm!A23*C23</f>
        <v>2.1922494907136003</v>
      </c>
      <c r="J23" t="e">
        <f>B23/'field data'!$H$17+J22</f>
        <v>#DIV/0!</v>
      </c>
      <c r="K23">
        <f>C23/'field data'!$H$18+K22</f>
        <v>0.9956270939476898</v>
      </c>
      <c r="L23" s="13" t="e">
        <f>D23/'field data'!$I$17+L22</f>
        <v>#DIV/0!</v>
      </c>
      <c r="M23" s="15">
        <f>E23/'field data'!$I$18+M22</f>
        <v>0.8340471265357123</v>
      </c>
      <c r="N23" s="15" t="e">
        <f>F23/'field data'!$J$17+N22</f>
        <v>#DIV/0!</v>
      </c>
      <c r="O23" s="14">
        <f>G23/'field data'!$J$18+O22</f>
        <v>0.39698641055868344</v>
      </c>
      <c r="P23" s="1">
        <f>'field data'!A23^3*B23</f>
        <v>0</v>
      </c>
      <c r="Q23" s="1">
        <f>'field data'!A23^2*B23</f>
        <v>0</v>
      </c>
      <c r="R23" s="1">
        <f>lognorm!A23^3*C23</f>
        <v>0.03474506619836594</v>
      </c>
      <c r="S23">
        <f>lognorm!A23^2*C23</f>
        <v>0.27598886513440735</v>
      </c>
      <c r="T23" s="1">
        <f>'field data'!A23^4*B23</f>
        <v>0</v>
      </c>
      <c r="U23" s="1">
        <f>'field data'!A23^3*B23</f>
        <v>0</v>
      </c>
      <c r="V23" s="1">
        <f>lognorm!A23^4*C23</f>
        <v>0.004374160618910884</v>
      </c>
      <c r="W23" s="1">
        <f>lognorm!A23^3*C23</f>
        <v>0.03474506619836594</v>
      </c>
    </row>
    <row r="24" spans="1:23" ht="12.75">
      <c r="A24">
        <v>0.15548</v>
      </c>
      <c r="B24">
        <f>'field data'!B24*'help stuff'!A24</f>
        <v>0</v>
      </c>
      <c r="C24">
        <f>lognorm!F24*0.1</f>
        <v>10.049487994400224</v>
      </c>
      <c r="D24" s="1">
        <f>A24*'field data'!C24</f>
        <v>0</v>
      </c>
      <c r="E24" s="1">
        <f>0.1*lognorm!G24</f>
        <v>0.19825861477714224</v>
      </c>
      <c r="F24" s="1">
        <f>'field data'!D24*'help stuff'!A24</f>
        <v>0</v>
      </c>
      <c r="G24" s="1">
        <f>0.1*lognorm!H24</f>
        <v>0.020947873064942994</v>
      </c>
      <c r="H24">
        <f>'field data'!A24*B24</f>
        <v>0</v>
      </c>
      <c r="I24">
        <f>lognorm!A24*C24</f>
        <v>1.592733302744497</v>
      </c>
      <c r="J24" t="e">
        <f>B24/'field data'!$H$17+J23</f>
        <v>#DIV/0!</v>
      </c>
      <c r="K24">
        <f>C24/'field data'!$H$18+K23</f>
        <v>0.9982885054180589</v>
      </c>
      <c r="L24" s="13" t="e">
        <f>D24/'field data'!$I$17+L23</f>
        <v>#DIV/0!</v>
      </c>
      <c r="M24" s="15">
        <f>E24/'field data'!$I$18+M23</f>
        <v>0.8850640493673886</v>
      </c>
      <c r="N24" s="15" t="e">
        <f>F24/'field data'!$J$17+N23</f>
        <v>#DIV/0!</v>
      </c>
      <c r="O24" s="14">
        <f>G24/'field data'!$J$18+O23</f>
        <v>0.4640174935870457</v>
      </c>
      <c r="P24" s="1">
        <f>'field data'!A24^3*B24</f>
        <v>0</v>
      </c>
      <c r="Q24" s="1">
        <f>'field data'!A24^2*B24</f>
        <v>0</v>
      </c>
      <c r="R24" s="1">
        <f>lognorm!A24^3*C24</f>
        <v>0.04000749054656699</v>
      </c>
      <c r="S24">
        <f>lognorm!A24^2*C24</f>
        <v>0.25243070841867254</v>
      </c>
      <c r="T24" s="1">
        <f>'field data'!A24^4*B24</f>
        <v>0</v>
      </c>
      <c r="U24" s="1">
        <f>'field data'!A24^3*B24</f>
        <v>0</v>
      </c>
      <c r="V24" s="1">
        <f>lognorm!A24^4*C24</f>
        <v>0.006340747169234856</v>
      </c>
      <c r="W24" s="1">
        <f>lognorm!A24^3*C24</f>
        <v>0.04000749054656699</v>
      </c>
    </row>
    <row r="25" spans="1:23" ht="12.75">
      <c r="A25">
        <v>0.16235</v>
      </c>
      <c r="B25">
        <f>'field data'!B25*'help stuff'!A25</f>
        <v>0</v>
      </c>
      <c r="C25">
        <f>lognorm!F25*0.1</f>
        <v>4.149952045271739</v>
      </c>
      <c r="D25" s="1">
        <f>A25*'field data'!C25</f>
        <v>0</v>
      </c>
      <c r="E25" s="1">
        <f>0.1*lognorm!G25</f>
        <v>0.1297573453329054</v>
      </c>
      <c r="F25" s="1">
        <f>'field data'!D25*'help stuff'!A25</f>
        <v>0</v>
      </c>
      <c r="G25" s="1">
        <f>0.1*lognorm!H25</f>
        <v>0.017259976056595527</v>
      </c>
      <c r="H25">
        <f>'field data'!A25*B25</f>
        <v>0</v>
      </c>
      <c r="I25">
        <f>lognorm!A25*C25</f>
        <v>0.8280233317848891</v>
      </c>
      <c r="J25" t="e">
        <f>B25/'field data'!$H$17+J24</f>
        <v>#DIV/0!</v>
      </c>
      <c r="K25">
        <f>C25/'field data'!$H$18+K24</f>
        <v>0.9993875395162062</v>
      </c>
      <c r="L25" s="13" t="e">
        <f>D25/'field data'!$I$17+L24</f>
        <v>#DIV/0!</v>
      </c>
      <c r="M25" s="15">
        <f>E25/'field data'!$I$18+M24</f>
        <v>0.9184538744760387</v>
      </c>
      <c r="N25" s="15" t="e">
        <f>F25/'field data'!$J$17+N24</f>
        <v>#DIV/0!</v>
      </c>
      <c r="O25" s="14">
        <f>G25/'field data'!$J$18+O24</f>
        <v>0.519247677793833</v>
      </c>
      <c r="P25" s="1">
        <f>'field data'!A25^3*B25</f>
        <v>0</v>
      </c>
      <c r="Q25" s="1">
        <f>'field data'!A25^2*B25</f>
        <v>0</v>
      </c>
      <c r="R25" s="1">
        <f>lognorm!A25^3*C25</f>
        <v>0.03296412608465924</v>
      </c>
      <c r="S25">
        <f>lognorm!A25^2*C25</f>
        <v>0.16521218329771178</v>
      </c>
      <c r="T25" s="1">
        <f>'field data'!A25^4*B25</f>
        <v>0</v>
      </c>
      <c r="U25" s="1">
        <f>'field data'!A25^3*B25</f>
        <v>0</v>
      </c>
      <c r="V25" s="1">
        <f>lognorm!A25^4*C25</f>
        <v>0.00657720022116772</v>
      </c>
      <c r="W25" s="1">
        <f>lognorm!A25^3*C25</f>
        <v>0.03296412608465924</v>
      </c>
    </row>
    <row r="26" spans="3:23" ht="12.75">
      <c r="C26">
        <f>lognorm!F26*0.1</f>
        <v>1.151801443824512</v>
      </c>
      <c r="E26" s="1">
        <f>0.1*lognorm!G26</f>
        <v>0.057077998263391216</v>
      </c>
      <c r="G26" s="1">
        <f>0.1*lognorm!H26</f>
        <v>0.009558243537188652</v>
      </c>
      <c r="H26">
        <f>'field data'!A26*B26</f>
        <v>0</v>
      </c>
      <c r="I26">
        <f>lognorm!A26*C26</f>
        <v>0.28931985287283535</v>
      </c>
      <c r="J26" t="e">
        <f>B26/'field data'!$H$17+J25</f>
        <v>#DIV/0!</v>
      </c>
      <c r="K26">
        <f>C26/'field data'!$H$18+K25</f>
        <v>0.9996925717303737</v>
      </c>
      <c r="L26" s="13" t="e">
        <f>D26/'field data'!$I$17+L25</f>
        <v>#DIV/0!</v>
      </c>
      <c r="M26" s="15">
        <f>E26/'field data'!$I$18+M25</f>
        <v>0.9331414775144399</v>
      </c>
      <c r="N26" s="15" t="e">
        <f>F26/'field data'!$J$17+N25</f>
        <v>#DIV/0!</v>
      </c>
      <c r="O26" s="14">
        <f>G26/'field data'!$J$18+O25</f>
        <v>0.5498330939914723</v>
      </c>
      <c r="P26" s="1">
        <f>'field data'!A26^3*B26</f>
        <v>0</v>
      </c>
      <c r="Q26" s="1">
        <f>'field data'!A26^2*B26</f>
        <v>0</v>
      </c>
      <c r="R26" s="1">
        <f>lognorm!A26^3*C26</f>
        <v>0.018254900474636834</v>
      </c>
      <c r="S26">
        <f>lognorm!A26^2*C26</f>
        <v>0.07267396452327464</v>
      </c>
      <c r="T26" s="1">
        <f>'field data'!A26^4*B26</f>
        <v>0</v>
      </c>
      <c r="U26" s="1">
        <f>'field data'!A26^3*B26</f>
        <v>0</v>
      </c>
      <c r="V26" s="1">
        <f>lognorm!A26^4*C26</f>
        <v>0.004585430195323552</v>
      </c>
      <c r="W26" s="1">
        <f>lognorm!A26^3*C26</f>
        <v>0.018254900474636834</v>
      </c>
    </row>
    <row r="27" spans="3:23" ht="12.75">
      <c r="C27">
        <f>lognorm!F27*0.1</f>
        <v>0.42369624734410216</v>
      </c>
      <c r="E27" s="1">
        <f>0.1*lognorm!G27</f>
        <v>0.033277074694918224</v>
      </c>
      <c r="G27" s="1">
        <f>0.1*lognorm!H27</f>
        <v>0.0070154285177497335</v>
      </c>
      <c r="H27">
        <f>'field data'!A27*B27</f>
        <v>0</v>
      </c>
      <c r="I27">
        <f>lognorm!A27*C27</f>
        <v>0.13398461690513075</v>
      </c>
      <c r="J27" t="e">
        <f>B27/'field data'!$H$17+J26</f>
        <v>#DIV/0!</v>
      </c>
      <c r="K27">
        <f>C27/'field data'!$H$18+K26</f>
        <v>0.9998047794421758</v>
      </c>
      <c r="L27" s="13" t="e">
        <f>D27/'field data'!$I$17+L26</f>
        <v>#DIV/0!</v>
      </c>
      <c r="M27" s="15">
        <f>E27/'field data'!$I$18+M26</f>
        <v>0.9417045049202497</v>
      </c>
      <c r="N27" s="15" t="e">
        <f>F27/'field data'!$J$17+N26</f>
        <v>#DIV/0!</v>
      </c>
      <c r="O27" s="14">
        <f>G27/'field data'!$J$18+O26</f>
        <v>0.5722817583496598</v>
      </c>
      <c r="P27" s="1">
        <f>'field data'!A27^3*B27</f>
        <v>0</v>
      </c>
      <c r="Q27" s="1">
        <f>'field data'!A27^2*B27</f>
        <v>0</v>
      </c>
      <c r="R27" s="1">
        <f>lognorm!A27^3*C27</f>
        <v>0.013398481518092623</v>
      </c>
      <c r="S27">
        <f>lognorm!A27^2*C27</f>
        <v>0.04236968743467569</v>
      </c>
      <c r="T27" s="1">
        <f>'field data'!A27^4*B27</f>
        <v>0</v>
      </c>
      <c r="U27" s="1">
        <f>'field data'!A27^3*B27</f>
        <v>0</v>
      </c>
      <c r="V27" s="1">
        <f>lognorm!A27^4*C27</f>
        <v>0.004236975013503394</v>
      </c>
      <c r="W27" s="1">
        <f>lognorm!A27^3*C27</f>
        <v>0.013398481518092623</v>
      </c>
    </row>
    <row r="28" spans="3:23" ht="12.75">
      <c r="C28">
        <f>lognorm!F28*0.1</f>
        <v>0.2799648245777244</v>
      </c>
      <c r="E28" s="1">
        <f>0.1*lognorm!G28</f>
        <v>0.034849213272743144</v>
      </c>
      <c r="G28" s="1">
        <f>0.1*lognorm!H28</f>
        <v>0.00924914383224797</v>
      </c>
      <c r="H28">
        <f>'field data'!A28*B28</f>
        <v>0</v>
      </c>
      <c r="I28">
        <f>lognorm!A28*C28</f>
        <v>0.11145595641816414</v>
      </c>
      <c r="J28" t="e">
        <f>B28/'field data'!$H$17+J27</f>
        <v>#DIV/0!</v>
      </c>
      <c r="K28">
        <f>C28/'field data'!$H$18+K27</f>
        <v>0.9998789226816968</v>
      </c>
      <c r="L28" s="13" t="e">
        <f>D28/'field data'!$I$17+L27</f>
        <v>#DIV/0!</v>
      </c>
      <c r="M28" s="15">
        <f>E28/'field data'!$I$18+M27</f>
        <v>0.9506720830821301</v>
      </c>
      <c r="N28" s="15" t="e">
        <f>F28/'field data'!$J$17+N27</f>
        <v>#DIV/0!</v>
      </c>
      <c r="O28" s="14">
        <f>G28/'field data'!$J$18+O27</f>
        <v>0.6018780866374341</v>
      </c>
      <c r="P28" s="1">
        <f>'field data'!A28^3*B28</f>
        <v>0</v>
      </c>
      <c r="Q28" s="1">
        <f>'field data'!A28^2*B28</f>
        <v>0</v>
      </c>
      <c r="R28" s="1">
        <f>lognorm!A28^3*C28</f>
        <v>0.017664563523242163</v>
      </c>
      <c r="S28">
        <f>lognorm!A28^2*C28</f>
        <v>0.04437139644176607</v>
      </c>
      <c r="T28" s="1">
        <f>'field data'!A28^4*B28</f>
        <v>0</v>
      </c>
      <c r="U28" s="1">
        <f>'field data'!A28^3*B28</f>
        <v>0</v>
      </c>
      <c r="V28" s="1">
        <f>lognorm!A28^4*C28</f>
        <v>0.007032386390547368</v>
      </c>
      <c r="W28" s="1">
        <f>lognorm!A28^3*C28</f>
        <v>0.017664563523242163</v>
      </c>
    </row>
    <row r="29" spans="3:23" ht="12.75">
      <c r="C29">
        <f>lognorm!F29*0.1</f>
        <v>0.1965358603850339</v>
      </c>
      <c r="E29" s="1">
        <f>0.1*lognorm!G29</f>
        <v>0.038773167452742584</v>
      </c>
      <c r="G29" s="1">
        <f>0.1*lognorm!H29</f>
        <v>0.012955071650758467</v>
      </c>
      <c r="H29">
        <f>'field data'!A29*B29</f>
        <v>0</v>
      </c>
      <c r="I29">
        <f>lognorm!A29*C29</f>
        <v>0.098501218258794</v>
      </c>
      <c r="J29" t="e">
        <f>B29/'field data'!$H$17+J28</f>
        <v>#DIV/0!</v>
      </c>
      <c r="K29">
        <f>C29/'field data'!$H$18+K28</f>
        <v>0.9999309713824325</v>
      </c>
      <c r="L29" s="13" t="e">
        <f>D29/'field data'!$I$17+L28</f>
        <v>#DIV/0!</v>
      </c>
      <c r="M29" s="15">
        <f>E29/'field data'!$I$18+M28</f>
        <v>0.9606493932439092</v>
      </c>
      <c r="N29" s="15" t="e">
        <f>F29/'field data'!$J$17+N28</f>
        <v>#DIV/0!</v>
      </c>
      <c r="O29" s="14">
        <f>G29/'field data'!$J$18+O28</f>
        <v>0.643333010522459</v>
      </c>
      <c r="P29" s="1">
        <f>'field data'!A29^3*B29</f>
        <v>0</v>
      </c>
      <c r="Q29" s="1">
        <f>'field data'!A29^2*B29</f>
        <v>0</v>
      </c>
      <c r="R29" s="1">
        <f>lognorm!A29^3*C29</f>
        <v>0.024742364295934686</v>
      </c>
      <c r="S29">
        <f>lognorm!A29^2*C29</f>
        <v>0.0493675300754702</v>
      </c>
      <c r="T29" s="1">
        <f>'field data'!A29^4*B29</f>
        <v>0</v>
      </c>
      <c r="U29" s="1">
        <f>'field data'!A29^3*B29</f>
        <v>0</v>
      </c>
      <c r="V29" s="1">
        <f>lognorm!A29^4*C29</f>
        <v>0.012400551334386618</v>
      </c>
      <c r="W29" s="1">
        <f>lognorm!A29^3*C29</f>
        <v>0.024742364295934686</v>
      </c>
    </row>
    <row r="30" spans="3:23" ht="12.75">
      <c r="C30">
        <f>lognorm!F30*0.1</f>
        <v>0.12523733910527396</v>
      </c>
      <c r="E30" s="1">
        <f>0.1*lognorm!G30</f>
        <v>0.039158246760224134</v>
      </c>
      <c r="G30" s="1">
        <f>0.1*lognorm!H30</f>
        <v>0.016471446600727156</v>
      </c>
      <c r="H30">
        <f>'field data'!A30*B30</f>
        <v>0</v>
      </c>
      <c r="I30">
        <f>lognorm!A30*C30</f>
        <v>0.07901937576984634</v>
      </c>
      <c r="J30" t="e">
        <f>B30/'field data'!$H$17+J29</f>
        <v>#DIV/0!</v>
      </c>
      <c r="K30">
        <f>C30/'field data'!$H$18+K29</f>
        <v>0.9999641380562968</v>
      </c>
      <c r="L30" s="13" t="e">
        <f>D30/'field data'!$I$17+L29</f>
        <v>#DIV/0!</v>
      </c>
      <c r="M30" s="15">
        <f>E30/'field data'!$I$18+M29</f>
        <v>0.9707257939866244</v>
      </c>
      <c r="N30" s="15" t="e">
        <f>F30/'field data'!$J$17+N29</f>
        <v>#DIV/0!</v>
      </c>
      <c r="O30" s="14">
        <f>G30/'field data'!$J$18+O29</f>
        <v>0.6960399799253968</v>
      </c>
      <c r="P30" s="1">
        <f>'field data'!A30^3*B30</f>
        <v>0</v>
      </c>
      <c r="Q30" s="1">
        <f>'field data'!A30^2*B30</f>
        <v>0</v>
      </c>
      <c r="R30" s="1">
        <f>lognorm!A30^3*C30</f>
        <v>0.031458145756559086</v>
      </c>
      <c r="S30">
        <f>lognorm!A30^2*C30</f>
        <v>0.04985782827761494</v>
      </c>
      <c r="T30" s="1">
        <f>'field data'!A30^4*B30</f>
        <v>0</v>
      </c>
      <c r="U30" s="1">
        <f>'field data'!A30^3*B30</f>
        <v>0</v>
      </c>
      <c r="V30" s="1">
        <f>lognorm!A30^4*C30</f>
        <v>0.01984873727212125</v>
      </c>
      <c r="W30" s="1">
        <f>lognorm!A30^3*C30</f>
        <v>0.031458145756559086</v>
      </c>
    </row>
    <row r="31" spans="3:23" ht="12.75">
      <c r="C31">
        <f>lognorm!F31*0.1</f>
        <v>0.0715228381624795</v>
      </c>
      <c r="E31" s="1">
        <f>0.1*lognorm!G31</f>
        <v>0.03544331744383366</v>
      </c>
      <c r="G31" s="1">
        <f>0.1*lognorm!H31</f>
        <v>0.018769079639017</v>
      </c>
      <c r="H31">
        <f>'field data'!A31*B31</f>
        <v>0</v>
      </c>
      <c r="I31">
        <f>lognorm!A31*C31</f>
        <v>0.056812592991926016</v>
      </c>
      <c r="J31" t="e">
        <f>B31/'field data'!$H$17+J30</f>
        <v>#DIV/0!</v>
      </c>
      <c r="K31">
        <f>C31/'field data'!$H$18+K30</f>
        <v>0.9999830794891325</v>
      </c>
      <c r="L31" s="13" t="e">
        <f>D31/'field data'!$I$17+L30</f>
        <v>#DIV/0!</v>
      </c>
      <c r="M31" s="15">
        <f>E31/'field data'!$I$18+M30</f>
        <v>0.9798462500785992</v>
      </c>
      <c r="N31" s="15" t="e">
        <f>F31/'field data'!$J$17+N30</f>
        <v>#DIV/0!</v>
      </c>
      <c r="O31" s="14">
        <f>G31/'field data'!$J$18+O30</f>
        <v>0.7560991435334857</v>
      </c>
      <c r="P31" s="1">
        <f>'field data'!A31^3*B31</f>
        <v>0</v>
      </c>
      <c r="Q31" s="1">
        <f>'field data'!A31^2*B31</f>
        <v>0</v>
      </c>
      <c r="R31" s="1">
        <f>lognorm!A31^3*C31</f>
        <v>0.03584630162202002</v>
      </c>
      <c r="S31">
        <f>lognorm!A31^2*C31</f>
        <v>0.045127833366090615</v>
      </c>
      <c r="T31" s="1">
        <f>'field data'!A31^4*B31</f>
        <v>0</v>
      </c>
      <c r="U31" s="1">
        <f>'field data'!A31^3*B31</f>
        <v>0</v>
      </c>
      <c r="V31" s="1">
        <f>lognorm!A31^4*C31</f>
        <v>0.028473721074815928</v>
      </c>
      <c r="W31" s="1">
        <f>lognorm!A31^3*C31</f>
        <v>0.03584630162202002</v>
      </c>
    </row>
    <row r="32" spans="3:23" ht="12.75">
      <c r="C32">
        <f>lognorm!F32*0.1</f>
        <v>0.03658120989308309</v>
      </c>
      <c r="E32" s="1">
        <f>0.1*lognorm!G32</f>
        <v>0.028730815064884025</v>
      </c>
      <c r="G32" s="1">
        <f>0.1*lognorm!H32</f>
        <v>0.019153876709922683</v>
      </c>
      <c r="H32">
        <f>'field data'!A32*B32</f>
        <v>0</v>
      </c>
      <c r="I32">
        <f>lognorm!A32*C32</f>
        <v>0.03658120989308309</v>
      </c>
      <c r="J32" t="e">
        <f>B32/'field data'!$H$17+J31</f>
        <v>#DIV/0!</v>
      </c>
      <c r="K32">
        <f>C32/'field data'!$H$18+K31</f>
        <v>0.9999927673112049</v>
      </c>
      <c r="L32" s="13" t="e">
        <f>D32/'field data'!$I$17+L31</f>
        <v>#DIV/0!</v>
      </c>
      <c r="M32" s="15">
        <f>E32/'field data'!$I$18+M31</f>
        <v>0.9872394106567862</v>
      </c>
      <c r="N32" s="15" t="e">
        <f>F32/'field data'!$J$17+N31</f>
        <v>#DIV/0!</v>
      </c>
      <c r="O32" s="14">
        <f>G32/'field data'!$J$18+O31</f>
        <v>0.8173896189950017</v>
      </c>
      <c r="P32" s="1">
        <f>'field data'!A32^3*B32</f>
        <v>0</v>
      </c>
      <c r="Q32" s="1">
        <f>'field data'!A32^2*B32</f>
        <v>0</v>
      </c>
      <c r="R32" s="1">
        <f>lognorm!A32^3*C32</f>
        <v>0.03658120989308309</v>
      </c>
      <c r="S32">
        <f>lognorm!A32^2*C32</f>
        <v>0.03658120989308309</v>
      </c>
      <c r="T32" s="1">
        <f>'field data'!A32^4*B32</f>
        <v>0</v>
      </c>
      <c r="U32" s="1">
        <f>'field data'!A32^3*B32</f>
        <v>0</v>
      </c>
      <c r="V32" s="1">
        <f>lognorm!A32^4*C32</f>
        <v>0.03658120989308309</v>
      </c>
      <c r="W32" s="1">
        <f>lognorm!A32^3*C32</f>
        <v>0.03658120989308309</v>
      </c>
    </row>
    <row r="33" spans="3:23" ht="12.75">
      <c r="C33">
        <f>lognorm!F33*0.1</f>
        <v>0.016754964821240493</v>
      </c>
      <c r="E33" s="1">
        <f>0.1*lognorm!G33</f>
        <v>0.020856266486240935</v>
      </c>
      <c r="G33" s="1">
        <f>0.1*lognorm!H33</f>
        <v>0.017504386378348873</v>
      </c>
      <c r="H33">
        <f>'field data'!A33*B33</f>
        <v>0</v>
      </c>
      <c r="I33">
        <f>lognorm!A33*C33</f>
        <v>0.021093327862404296</v>
      </c>
      <c r="J33" t="e">
        <f>B33/'field data'!$H$17+J32</f>
        <v>#DIV/0!</v>
      </c>
      <c r="K33">
        <f>C33/'field data'!$H$18+K32</f>
        <v>0.9999972045378164</v>
      </c>
      <c r="L33" s="13" t="e">
        <f>D33/'field data'!$I$17+L32</f>
        <v>#DIV/0!</v>
      </c>
      <c r="M33" s="15">
        <f>E33/'field data'!$I$18+M32</f>
        <v>0.992606252037583</v>
      </c>
      <c r="N33" s="15" t="e">
        <f>F33/'field data'!$J$17+N32</f>
        <v>#DIV/0!</v>
      </c>
      <c r="O33" s="14">
        <f>G33/'field data'!$J$18+O32</f>
        <v>0.8734018916037783</v>
      </c>
      <c r="P33" s="1">
        <f>'field data'!A33^3*B33</f>
        <v>0</v>
      </c>
      <c r="Q33" s="1">
        <f>'field data'!A33^2*B33</f>
        <v>0</v>
      </c>
      <c r="R33" s="1">
        <f>lognorm!A33^3*C33</f>
        <v>0.03343091541485595</v>
      </c>
      <c r="S33">
        <f>lognorm!A33^2*C33</f>
        <v>0.026555023245816642</v>
      </c>
      <c r="T33" s="1">
        <f>'field data'!A33^4*B33</f>
        <v>0</v>
      </c>
      <c r="U33" s="1">
        <f>'field data'!A33^3*B33</f>
        <v>0</v>
      </c>
      <c r="V33" s="1">
        <f>lognorm!A33^4*C33</f>
        <v>0.0420871823432246</v>
      </c>
      <c r="W33" s="1">
        <f>lognorm!A33^3*C33</f>
        <v>0.03343091541485595</v>
      </c>
    </row>
    <row r="34" spans="3:23" ht="12.75">
      <c r="C34">
        <f>lognorm!F34*0.1</f>
        <v>0.006872568042316671</v>
      </c>
      <c r="E34" s="1">
        <f>0.1*lognorm!G34</f>
        <v>0.013558360593003322</v>
      </c>
      <c r="G34" s="1">
        <f>0.1*lognorm!H34</f>
        <v>0.01432567341349669</v>
      </c>
      <c r="H34">
        <f>'field data'!A34*B34</f>
        <v>0</v>
      </c>
      <c r="I34">
        <f>lognorm!A34*C34</f>
        <v>0.010892264364587269</v>
      </c>
      <c r="J34" t="e">
        <f>B34/'field data'!$H$17+J33</f>
        <v>#DIV/0!</v>
      </c>
      <c r="K34">
        <f>C34/'field data'!$H$18+K33</f>
        <v>0.9999990246038166</v>
      </c>
      <c r="L34" s="13" t="e">
        <f>D34/'field data'!$I$17+L33</f>
        <v>#DIV/0!</v>
      </c>
      <c r="M34" s="15">
        <f>E34/'field data'!$I$18+M33</f>
        <v>0.9960951588720972</v>
      </c>
      <c r="N34" s="15" t="e">
        <f>F34/'field data'!$J$17+N33</f>
        <v>#DIV/0!</v>
      </c>
      <c r="O34" s="14">
        <f>G34/'field data'!$J$18+O33</f>
        <v>0.9192426030230363</v>
      </c>
      <c r="P34" s="1">
        <f>'field data'!A34^3*B34</f>
        <v>0</v>
      </c>
      <c r="Q34" s="1">
        <f>'field data'!A34^2*B34</f>
        <v>0</v>
      </c>
      <c r="R34" s="1">
        <f>lognorm!A34^3*C34</f>
        <v>0.027360020842537726</v>
      </c>
      <c r="S34">
        <f>lognorm!A34^2*C34</f>
        <v>0.01726304086879072</v>
      </c>
      <c r="T34" s="1">
        <f>'field data'!A34^4*B34</f>
        <v>0</v>
      </c>
      <c r="U34" s="1">
        <f>'field data'!A34^3*B34</f>
        <v>0</v>
      </c>
      <c r="V34" s="1">
        <f>lognorm!A34^4*C34</f>
        <v>0.043362623433129625</v>
      </c>
      <c r="W34" s="1">
        <f>lognorm!A34^3*C34</f>
        <v>0.027360020842537726</v>
      </c>
    </row>
    <row r="35" spans="3:23" ht="12.75">
      <c r="C35">
        <f>lognorm!F35*0.1</f>
        <v>0.0025244029781756154</v>
      </c>
      <c r="E35" s="1">
        <f>0.1*lognorm!G35</f>
        <v>0.007893099135247949</v>
      </c>
      <c r="G35" s="1">
        <f>0.1*lognorm!H35</f>
        <v>0.010499189987063213</v>
      </c>
      <c r="H35">
        <f>'field data'!A35*B35</f>
        <v>0</v>
      </c>
      <c r="I35">
        <f>lognorm!A35*C35</f>
        <v>0.005036840286234678</v>
      </c>
      <c r="J35" t="e">
        <f>B35/'field data'!$H$17+J34</f>
        <v>#DIV/0!</v>
      </c>
      <c r="K35">
        <f>C35/'field data'!$H$18+K34</f>
        <v>0.9999996931428552</v>
      </c>
      <c r="L35" s="13" t="e">
        <f>D35/'field data'!$I$17+L34</f>
        <v>#DIV/0!</v>
      </c>
      <c r="M35" s="15">
        <f>E35/'field data'!$I$18+M34</f>
        <v>0.9981262515937848</v>
      </c>
      <c r="N35" s="15" t="e">
        <f>F35/'field data'!$J$17+N34</f>
        <v>#DIV/0!</v>
      </c>
      <c r="O35" s="14">
        <f>G35/'field data'!$J$18+O34</f>
        <v>0.9528389530472863</v>
      </c>
      <c r="P35" s="1">
        <f>'field data'!A35^3*B35</f>
        <v>0</v>
      </c>
      <c r="Q35" s="1">
        <f>'field data'!A35^2*B35</f>
        <v>0</v>
      </c>
      <c r="R35" s="1">
        <f>lognorm!A35^3*C35</f>
        <v>0.020051975818824522</v>
      </c>
      <c r="S35">
        <f>lognorm!A35^2*C35</f>
        <v>0.010049805949512604</v>
      </c>
      <c r="T35" s="1">
        <f>'field data'!A35^4*B35</f>
        <v>0</v>
      </c>
      <c r="U35" s="1">
        <f>'field data'!A35^3*B35</f>
        <v>0</v>
      </c>
      <c r="V35" s="1">
        <f>lognorm!A35^4*C35</f>
        <v>0.04000890527226782</v>
      </c>
      <c r="W35" s="1">
        <f>lognorm!A35^3*C35</f>
        <v>0.020051975818824522</v>
      </c>
    </row>
    <row r="36" spans="3:23" ht="12.75">
      <c r="C36">
        <f>lognorm!F36*0.1</f>
        <v>0.0008303646895585663</v>
      </c>
      <c r="E36" s="1">
        <f>0.1*lognorm!G36</f>
        <v>0.004114906658844785</v>
      </c>
      <c r="G36" s="1">
        <f>0.1*lognorm!H36</f>
        <v>0.006890795258190418</v>
      </c>
      <c r="H36">
        <f>'field data'!A36*B36</f>
        <v>0</v>
      </c>
      <c r="I36">
        <f>lognorm!A36*C36</f>
        <v>0.002085784760055267</v>
      </c>
      <c r="J36" t="e">
        <f>B36/'field data'!$H$17+J35</f>
        <v>#DIV/0!</v>
      </c>
      <c r="K36">
        <f>C36/'field data'!$H$18+K35</f>
        <v>0.9999999130487958</v>
      </c>
      <c r="L36" s="13" t="e">
        <f>D36/'field data'!$I$17+L35</f>
        <v>#DIV/0!</v>
      </c>
      <c r="M36" s="15">
        <f>E36/'field data'!$I$18+M35</f>
        <v>0.9991851204641732</v>
      </c>
      <c r="N36" s="15" t="e">
        <f>F36/'field data'!$J$17+N35</f>
        <v>#DIV/0!</v>
      </c>
      <c r="O36" s="14">
        <f>G36/'field data'!$J$18+O35</f>
        <v>0.9748888035333582</v>
      </c>
      <c r="P36" s="1">
        <f>'field data'!A36^3*B36</f>
        <v>0</v>
      </c>
      <c r="Q36" s="1">
        <f>'field data'!A36^2*B36</f>
        <v>0</v>
      </c>
      <c r="R36" s="1">
        <f>lognorm!A36^3*C36</f>
        <v>0.013160449526102378</v>
      </c>
      <c r="S36">
        <f>lognorm!A36^2*C36</f>
        <v>0.0052392618809352235</v>
      </c>
      <c r="T36" s="1">
        <f>'field data'!A36^4*B36</f>
        <v>0</v>
      </c>
      <c r="U36" s="1">
        <f>'field data'!A36^3*B36</f>
        <v>0</v>
      </c>
      <c r="V36" s="1">
        <f>lognorm!A36^4*C36</f>
        <v>0.0330576015601213</v>
      </c>
      <c r="W36" s="1">
        <f>lognorm!A36^3*C36</f>
        <v>0.013160449526102378</v>
      </c>
    </row>
    <row r="37" spans="3:23" ht="12.75">
      <c r="C37">
        <f>lognorm!F37*0.1</f>
        <v>0.00024460231005888895</v>
      </c>
      <c r="E37" s="1">
        <f>0.1*lognorm!G37</f>
        <v>0.001921104893753905</v>
      </c>
      <c r="G37" s="1">
        <f>0.1*lognorm!H37</f>
        <v>0.004050047722280065</v>
      </c>
      <c r="H37">
        <f>'field data'!A37*B37</f>
        <v>0</v>
      </c>
      <c r="I37">
        <f>lognorm!A37*C37</f>
        <v>0.0007735009930530234</v>
      </c>
      <c r="J37" t="e">
        <f>B37/'field data'!$H$17+J36</f>
        <v>#DIV/0!</v>
      </c>
      <c r="K37">
        <f>C37/'field data'!$H$18+K36</f>
        <v>0.9999999778269609</v>
      </c>
      <c r="L37" s="13" t="e">
        <f>D37/'field data'!$I$17+L36</f>
        <v>#DIV/0!</v>
      </c>
      <c r="M37" s="15">
        <f>E37/'field data'!$I$18+M36</f>
        <v>0.9996794690211142</v>
      </c>
      <c r="N37" s="15" t="e">
        <f>F37/'field data'!$J$17+N36</f>
        <v>#DIV/0!</v>
      </c>
      <c r="O37" s="14">
        <f>G37/'field data'!$J$18+O36</f>
        <v>0.9878485481479709</v>
      </c>
      <c r="P37" s="1">
        <f>'field data'!A37^3*B37</f>
        <v>0</v>
      </c>
      <c r="Q37" s="1">
        <f>'field data'!A37^2*B37</f>
        <v>0</v>
      </c>
      <c r="R37" s="1">
        <f>lognorm!A37^3*C37</f>
        <v>0.00773502137710733</v>
      </c>
      <c r="S37">
        <f>lognorm!A37^2*C37</f>
        <v>0.002446026720311715</v>
      </c>
      <c r="T37" s="1">
        <f>'field data'!A37^4*B37</f>
        <v>0</v>
      </c>
      <c r="U37" s="1">
        <f>'field data'!A37^3*B37</f>
        <v>0</v>
      </c>
      <c r="V37" s="1">
        <f>lognorm!A37^4*C37</f>
        <v>0.024460303400398967</v>
      </c>
      <c r="W37" s="1">
        <f>lognorm!A37^3*C37</f>
        <v>0.00773502137710733</v>
      </c>
    </row>
    <row r="38" spans="3:23" ht="12.75">
      <c r="C38">
        <f>lognorm!F38*0.1</f>
        <v>6.452507282327361E-05</v>
      </c>
      <c r="E38" s="1">
        <f>0.1*lognorm!G38</f>
        <v>0.0008031894819819662</v>
      </c>
      <c r="G38" s="1">
        <f>0.1*lognorm!H38</f>
        <v>0.0021317023673559643</v>
      </c>
      <c r="H38">
        <f>'field data'!A38*B38</f>
        <v>0</v>
      </c>
      <c r="I38">
        <f>lognorm!A38*C38</f>
        <v>0.0002568788316645499</v>
      </c>
      <c r="J38" t="e">
        <f>B38/'field data'!$H$17+J37</f>
        <v>#DIV/0!</v>
      </c>
      <c r="K38">
        <f>C38/'field data'!$H$18+K37</f>
        <v>0.9999999949151717</v>
      </c>
      <c r="L38" s="13" t="e">
        <f>D38/'field data'!$I$17+L37</f>
        <v>#DIV/0!</v>
      </c>
      <c r="M38" s="15">
        <f>E38/'field data'!$I$18+M37</f>
        <v>0.9998861498549713</v>
      </c>
      <c r="N38" s="15" t="e">
        <f>F38/'field data'!$J$17+N37</f>
        <v>#DIV/0!</v>
      </c>
      <c r="O38" s="14">
        <f>G38/'field data'!$J$18+O37</f>
        <v>0.9946697809258764</v>
      </c>
      <c r="P38" s="1">
        <f>'field data'!A38^3*B38</f>
        <v>0</v>
      </c>
      <c r="Q38" s="1">
        <f>'field data'!A38^2*B38</f>
        <v>0</v>
      </c>
      <c r="R38" s="1">
        <f>lognorm!A38^3*C38</f>
        <v>0.004071251627584764</v>
      </c>
      <c r="S38">
        <f>lognorm!A38^2*C38</f>
        <v>0.0010226526103747898</v>
      </c>
      <c r="T38" s="1">
        <f>'field data'!A38^4*B38</f>
        <v>0</v>
      </c>
      <c r="U38" s="1">
        <f>'field data'!A38^3*B38</f>
        <v>0</v>
      </c>
      <c r="V38" s="1">
        <f>lognorm!A38^4*C38</f>
        <v>0.01620793771702888</v>
      </c>
      <c r="W38" s="1">
        <f>lognorm!A38^3*C38</f>
        <v>0.004071251627584764</v>
      </c>
    </row>
    <row r="39" spans="3:23" ht="12.75">
      <c r="C39">
        <f>lognorm!F39*0.1</f>
        <v>1.5242929897209751E-05</v>
      </c>
      <c r="E39" s="1">
        <f>0.1*lognorm!G39</f>
        <v>0.0003007169644344129</v>
      </c>
      <c r="G39" s="1">
        <f>0.1*lognorm!H39</f>
        <v>0.0010047695550266008</v>
      </c>
      <c r="H39">
        <f>'field data'!A39*B39</f>
        <v>0</v>
      </c>
      <c r="I39">
        <f>lognorm!A39*C39</f>
        <v>7.639558306392864E-05</v>
      </c>
      <c r="J39" t="e">
        <f>B39/'field data'!$H$17+J38</f>
        <v>#DIV/0!</v>
      </c>
      <c r="K39">
        <f>C39/'field data'!$H$18+K38</f>
        <v>0.9999999989519652</v>
      </c>
      <c r="L39" s="13" t="e">
        <f>D39/'field data'!$I$17+L38</f>
        <v>#DIV/0!</v>
      </c>
      <c r="M39" s="15">
        <f>E39/'field data'!$I$18+M38</f>
        <v>0.9999635318854367</v>
      </c>
      <c r="N39" s="15" t="e">
        <f>F39/'field data'!$J$17+N38</f>
        <v>#DIV/0!</v>
      </c>
      <c r="O39" s="14">
        <f>G39/'field data'!$J$18+O38</f>
        <v>0.997884942257939</v>
      </c>
      <c r="P39" s="1">
        <f>'field data'!A39^3*B39</f>
        <v>0</v>
      </c>
      <c r="Q39" s="1">
        <f>'field data'!A39^2*B39</f>
        <v>0</v>
      </c>
      <c r="R39" s="1">
        <f>lognorm!A39^3*C39</f>
        <v>0.0019189684962087315</v>
      </c>
      <c r="S39">
        <f>lognorm!A39^2*C39</f>
        <v>0.00038288473089061203</v>
      </c>
      <c r="T39" s="1">
        <f>'field data'!A39^4*B39</f>
        <v>0</v>
      </c>
      <c r="U39" s="1">
        <f>'field data'!A39^3*B39</f>
        <v>0</v>
      </c>
      <c r="V39" s="1">
        <f>lognorm!A39^4*C39</f>
        <v>0.009617620637093656</v>
      </c>
      <c r="W39" s="1">
        <f>lognorm!A39^3*C39</f>
        <v>0.0019189684962087315</v>
      </c>
    </row>
    <row r="40" spans="3:23" ht="12.75">
      <c r="C40">
        <f>lognorm!F40*0.1</f>
        <v>3.2246549676264957E-06</v>
      </c>
      <c r="E40" s="1">
        <f>0.1*lognorm!G40</f>
        <v>0.00010082602827640513</v>
      </c>
      <c r="G40" s="1">
        <f>0.1*lognorm!H40</f>
        <v>0.000424112588821305</v>
      </c>
      <c r="H40">
        <f>'field data'!A40*B40</f>
        <v>0</v>
      </c>
      <c r="I40">
        <f>lognorm!A40*C40</f>
        <v>2.034618624408711E-05</v>
      </c>
      <c r="J40" t="e">
        <f>B40/'field data'!$H$17+J39</f>
        <v>#DIV/0!</v>
      </c>
      <c r="K40">
        <f>C40/'field data'!$H$18+K39</f>
        <v>0.9999999998059524</v>
      </c>
      <c r="L40" s="13" t="e">
        <f>D40/'field data'!$I$17+L39</f>
        <v>#DIV/0!</v>
      </c>
      <c r="M40" s="15">
        <f>E40/'field data'!$I$18+M39</f>
        <v>0.9999894769557671</v>
      </c>
      <c r="N40" s="15" t="e">
        <f>F40/'field data'!$J$17+N39</f>
        <v>#DIV/0!</v>
      </c>
      <c r="O40" s="14">
        <f>G40/'field data'!$J$18+O39</f>
        <v>0.9992420598071298</v>
      </c>
      <c r="P40" s="1">
        <f>'field data'!A40^3*B40</f>
        <v>0</v>
      </c>
      <c r="Q40" s="1">
        <f>'field data'!A40^2*B40</f>
        <v>0</v>
      </c>
      <c r="R40" s="1">
        <f>lognorm!A40^3*C40</f>
        <v>0.0008099953792609344</v>
      </c>
      <c r="S40">
        <f>lognorm!A40^2*C40</f>
        <v>0.0001283756863401047</v>
      </c>
      <c r="T40" s="1">
        <f>'field data'!A40^4*B40</f>
        <v>0</v>
      </c>
      <c r="U40" s="1">
        <f>'field data'!A40^3*B40</f>
        <v>0</v>
      </c>
      <c r="V40" s="1">
        <f>lognorm!A40^4*C40</f>
        <v>0.005110722545123414</v>
      </c>
      <c r="W40" s="1">
        <f>lognorm!A40^3*C40</f>
        <v>0.0008099953792609344</v>
      </c>
    </row>
    <row r="41" spans="3:23" ht="12.75">
      <c r="C41">
        <f>lognorm!F41*0.1</f>
        <v>6.109022486825482E-07</v>
      </c>
      <c r="E41" s="1">
        <f>0.1*lognorm!G41</f>
        <v>3.0273410400771953E-05</v>
      </c>
      <c r="G41" s="1">
        <f>0.1*lognorm!H41</f>
        <v>0.00016031345024549587</v>
      </c>
      <c r="H41">
        <f>'field data'!A41*B41</f>
        <v>0</v>
      </c>
      <c r="I41">
        <f>lognorm!A41*C41</f>
        <v>4.852567613915112E-06</v>
      </c>
      <c r="J41" t="e">
        <f>B41/'field data'!$H$17+J40</f>
        <v>#DIV/0!</v>
      </c>
      <c r="K41">
        <f>C41/'field data'!$H$18+K40</f>
        <v>0.999999999967738</v>
      </c>
      <c r="L41" s="13" t="e">
        <f>D41/'field data'!$I$17+L40</f>
        <v>#DIV/0!</v>
      </c>
      <c r="M41" s="15">
        <f>E41/'field data'!$I$18+M40</f>
        <v>0.9999972670648829</v>
      </c>
      <c r="N41" s="15" t="e">
        <f>F41/'field data'!$J$17+N40</f>
        <v>#DIV/0!</v>
      </c>
      <c r="O41" s="14">
        <f>G41/'field data'!$J$18+O40</f>
        <v>0.9997550466941829</v>
      </c>
      <c r="P41" s="1">
        <f>'field data'!A41^3*B41</f>
        <v>0</v>
      </c>
      <c r="Q41" s="1">
        <f>'field data'!A41^2*B41</f>
        <v>0</v>
      </c>
      <c r="R41" s="1">
        <f>lognorm!A41^3*C41</f>
        <v>0.0003061761366082475</v>
      </c>
      <c r="S41">
        <f>lognorm!A41^2*C41</f>
        <v>3.854530327625962E-05</v>
      </c>
      <c r="T41" s="1">
        <f>'field data'!A41^4*B41</f>
        <v>0</v>
      </c>
      <c r="U41" s="1">
        <f>'field data'!A41^3*B41</f>
        <v>0</v>
      </c>
      <c r="V41" s="1">
        <f>lognorm!A41^4*C41</f>
        <v>0.00243204278239756</v>
      </c>
      <c r="W41" s="1">
        <f>lognorm!A41^3*C41</f>
        <v>0.0003061761366082475</v>
      </c>
    </row>
    <row r="42" spans="3:23" ht="12.75">
      <c r="C42">
        <f>lognorm!F42*0.1</f>
        <v>1.0364172750999881E-07</v>
      </c>
      <c r="E42" s="1">
        <f>0.1*lognorm!G42</f>
        <v>8.140002243769186E-06</v>
      </c>
      <c r="G42" s="1">
        <f>0.1*lognorm!H42</f>
        <v>5.426668162512791E-05</v>
      </c>
      <c r="H42">
        <f>'field data'!A42*B42</f>
        <v>0</v>
      </c>
      <c r="I42">
        <f>lognorm!A42*C42</f>
        <v>1.036417275099988E-06</v>
      </c>
      <c r="J42" t="e">
        <f>B42/'field data'!$H$17+J41</f>
        <v>#DIV/0!</v>
      </c>
      <c r="K42">
        <f>C42/'field data'!$H$18+K41</f>
        <v>0.9999999999951855</v>
      </c>
      <c r="L42" s="13" t="e">
        <f>D42/'field data'!$I$17+L41</f>
        <v>#DIV/0!</v>
      </c>
      <c r="M42" s="15">
        <f>E42/'field data'!$I$18+M41</f>
        <v>0.9999993616919779</v>
      </c>
      <c r="N42" s="15" t="e">
        <f>F42/'field data'!$J$17+N41</f>
        <v>#DIV/0!</v>
      </c>
      <c r="O42" s="14">
        <f>G42/'field data'!$J$18+O41</f>
        <v>0.9999286946072866</v>
      </c>
      <c r="P42" s="1">
        <f>'field data'!A42^3*B42</f>
        <v>0</v>
      </c>
      <c r="Q42" s="1">
        <f>'field data'!A42^2*B42</f>
        <v>0</v>
      </c>
      <c r="R42" s="1">
        <f>lognorm!A42^3*C42</f>
        <v>0.00010364172750999881</v>
      </c>
      <c r="S42">
        <f>lognorm!A42^2*C42</f>
        <v>1.0364172750999882E-05</v>
      </c>
      <c r="T42" s="1">
        <f>'field data'!A42^4*B42</f>
        <v>0</v>
      </c>
      <c r="U42" s="1">
        <f>'field data'!A42^3*B42</f>
        <v>0</v>
      </c>
      <c r="V42" s="1">
        <f>lognorm!A42^4*C42</f>
        <v>0.0010364172750999881</v>
      </c>
      <c r="W42" s="1">
        <f>lognorm!A42^3*C42</f>
        <v>0.00010364172750999881</v>
      </c>
    </row>
    <row r="43" spans="3:23" ht="12.75">
      <c r="C43">
        <f>lognorm!F43*0.1</f>
        <v>1.5745624727788165E-08</v>
      </c>
      <c r="E43" s="1">
        <f>0.1*lognorm!G43</f>
        <v>1.959985883699285E-06</v>
      </c>
      <c r="G43" s="1">
        <f>0.1*lognorm!H43</f>
        <v>1.644990019043694E-05</v>
      </c>
      <c r="H43">
        <f>'field data'!A43*B43</f>
        <v>0</v>
      </c>
      <c r="I43">
        <f>lognorm!A43*C43</f>
        <v>1.9822639338554355E-07</v>
      </c>
      <c r="J43" t="e">
        <f>B43/'field data'!$H$17+J42</f>
        <v>#DIV/0!</v>
      </c>
      <c r="K43">
        <f>C43/'field data'!$H$18+K42</f>
        <v>0.9999999999993554</v>
      </c>
      <c r="L43" s="13" t="e">
        <f>D43/'field data'!$I$17+L42</f>
        <v>#DIV/0!</v>
      </c>
      <c r="M43" s="15">
        <f>E43/'field data'!$I$18+M42</f>
        <v>0.9999998660455904</v>
      </c>
      <c r="N43" s="15" t="e">
        <f>F43/'field data'!$J$17+N42</f>
        <v>#DIV/0!</v>
      </c>
      <c r="O43" s="14">
        <f>G43/'field data'!$J$18+O42</f>
        <v>0.9999813326303477</v>
      </c>
      <c r="P43" s="1">
        <f>'field data'!A43^3*B43</f>
        <v>0</v>
      </c>
      <c r="Q43" s="1">
        <f>'field data'!A43^2*B43</f>
        <v>0</v>
      </c>
      <c r="R43" s="1">
        <f>lognorm!A43^3*C43</f>
        <v>3.141699514411619E-05</v>
      </c>
      <c r="S43">
        <f>lognorm!A43^2*C43</f>
        <v>2.495531534248623E-06</v>
      </c>
      <c r="T43" s="1">
        <f>'field data'!A43^4*B43</f>
        <v>0</v>
      </c>
      <c r="U43" s="1">
        <f>'field data'!A43^3*B43</f>
        <v>0</v>
      </c>
      <c r="V43" s="1">
        <f>lognorm!A43^4*C43</f>
        <v>0.00039551797696782203</v>
      </c>
      <c r="W43" s="1">
        <f>lognorm!A43^3*C43</f>
        <v>3.141699514411619E-05</v>
      </c>
    </row>
    <row r="44" spans="3:23" ht="12.75">
      <c r="C44">
        <f>lognorm!F44*0.1</f>
        <v>2.1423691725025263E-09</v>
      </c>
      <c r="E44" s="1">
        <f>0.1*lognorm!G44</f>
        <v>4.2265152684224183E-07</v>
      </c>
      <c r="G44" s="1">
        <f>0.1*lognorm!H44</f>
        <v>4.465707855846672E-06</v>
      </c>
      <c r="I44">
        <f>lognorm!A44*C44</f>
        <v>3.395419477807529E-08</v>
      </c>
      <c r="J44" t="e">
        <f>B44/'field data'!$H$17+J43</f>
        <v>#DIV/0!</v>
      </c>
      <c r="K44">
        <f>C44/'field data'!$H$18+K43</f>
        <v>0.9999999999999227</v>
      </c>
      <c r="M44" s="15">
        <f>E44/'field data'!$I$18+M43</f>
        <v>0.9999999748044475</v>
      </c>
      <c r="N44" s="15"/>
      <c r="O44" s="14">
        <f>G44/'field data'!$J$18+O43</f>
        <v>0.9999956224455064</v>
      </c>
      <c r="R44" s="1">
        <f>lognorm!A44^3*C44</f>
        <v>8.528873755947685E-06</v>
      </c>
      <c r="S44">
        <f>lognorm!A44^2*C44</f>
        <v>5.381366376182375E-07</v>
      </c>
      <c r="V44" s="1">
        <f>lognorm!A44^4*C44</f>
        <v>0.00013517326727063926</v>
      </c>
      <c r="W44" s="1">
        <f>lognorm!A44^3*C44</f>
        <v>8.528873755947685E-06</v>
      </c>
    </row>
    <row r="45" spans="3:23" ht="12.75">
      <c r="C45">
        <f>lognorm!F45*0.1</f>
        <v>2.610232853892454E-10</v>
      </c>
      <c r="E45" s="1">
        <f>0.1*lognorm!G45</f>
        <v>8.161465051330258E-08</v>
      </c>
      <c r="G45" s="1">
        <f>0.1*lognorm!H45</f>
        <v>1.0856163172211474E-06</v>
      </c>
      <c r="I45">
        <f>lognorm!A45*C45</f>
        <v>5.208093204057457E-09</v>
      </c>
      <c r="J45" t="e">
        <f>B45/'field data'!$H$17+J44</f>
        <v>#DIV/0!</v>
      </c>
      <c r="K45">
        <f>C45/'field data'!$H$18+K44</f>
        <v>0.9999999999999919</v>
      </c>
      <c r="M45" s="15">
        <f>E45/'field data'!$I$18+M44</f>
        <v>0.9999999958059476</v>
      </c>
      <c r="N45" s="15"/>
      <c r="O45" s="14">
        <f>G45/'field data'!$J$18+O44</f>
        <v>0.9999990963083312</v>
      </c>
      <c r="R45" s="1">
        <f>lognorm!A45^3*C45</f>
        <v>2.0733744382435763E-06</v>
      </c>
      <c r="S45">
        <f>lognorm!A45^2*C45</f>
        <v>1.039150004632768E-07</v>
      </c>
      <c r="V45" s="1">
        <f>lognorm!A45^4*C45</f>
        <v>4.1369210816498776E-05</v>
      </c>
      <c r="W45" s="1">
        <f>lognorm!A45^3*C45</f>
        <v>2.0733744382435763E-06</v>
      </c>
    </row>
    <row r="46" spans="3:23" ht="12.75">
      <c r="C46">
        <f>lognorm!F46*0.1</f>
        <v>2.8479420647730883E-11</v>
      </c>
      <c r="E46" s="1">
        <f>0.1*lognorm!G46</f>
        <v>1.41130950216211E-08</v>
      </c>
      <c r="G46" s="1">
        <f>0.1*lognorm!H46</f>
        <v>2.3633694835906545E-07</v>
      </c>
      <c r="I46">
        <f>lognorm!A46*C46</f>
        <v>7.153717193082873E-10</v>
      </c>
      <c r="J46" t="e">
        <f>B46/'field data'!$H$17+J45</f>
        <v>#DIV/0!</v>
      </c>
      <c r="K46">
        <f>C46/'field data'!$H$18+K45</f>
        <v>0.9999999999999994</v>
      </c>
      <c r="M46" s="15">
        <f>E46/'field data'!$I$18+M45</f>
        <v>0.9999999994376015</v>
      </c>
      <c r="N46" s="15"/>
      <c r="O46" s="14">
        <f>G46/'field data'!$J$18+O45</f>
        <v>0.9999998525627518</v>
      </c>
      <c r="R46" s="1">
        <f>lognorm!A46^3*C46</f>
        <v>4.5137032279919126E-07</v>
      </c>
      <c r="S46">
        <f>lognorm!A46^2*C46</f>
        <v>1.7969350680132936E-08</v>
      </c>
      <c r="V46" s="1">
        <f>lognorm!A46^4*C46</f>
        <v>1.1337926001360604E-05</v>
      </c>
      <c r="W46" s="1">
        <f>lognorm!A46^3*C46</f>
        <v>4.5137032279919126E-07</v>
      </c>
    </row>
    <row r="47" spans="3:23" ht="12.75">
      <c r="C47">
        <f>lognorm!F47*0.1</f>
        <v>2.7827316625720567E-12</v>
      </c>
      <c r="E47" s="1">
        <f>0.1*lognorm!G47</f>
        <v>2.185555571279791E-09</v>
      </c>
      <c r="G47" s="1">
        <f>0.1*lognorm!H47</f>
        <v>4.6075591146311045E-08</v>
      </c>
      <c r="I47">
        <f>lognorm!A47*C47</f>
        <v>8.799776681918363E-11</v>
      </c>
      <c r="J47" t="e">
        <f>B47/'field data'!$H$17+J46</f>
        <v>#DIV/0!</v>
      </c>
      <c r="K47">
        <f>C47/'field data'!$H$18+K46</f>
        <v>1.0000000000000002</v>
      </c>
      <c r="M47" s="15">
        <f>E47/'field data'!$I$18+M46</f>
        <v>0.9999999999999999</v>
      </c>
      <c r="N47" s="15"/>
      <c r="O47" s="14">
        <f>G47/'field data'!$J$18+O46</f>
        <v>1.0000000000000007</v>
      </c>
      <c r="R47" s="1">
        <f>lognorm!A47^3*C47</f>
        <v>8.799789704179887E-08</v>
      </c>
      <c r="S47">
        <f>lognorm!A47^2*C47</f>
        <v>2.78273578056968E-09</v>
      </c>
      <c r="V47" s="1">
        <f>lognorm!A47^4*C47</f>
        <v>2.7827398985733974E-06</v>
      </c>
      <c r="W47" s="1">
        <f>lognorm!A47^3*C47</f>
        <v>8.799789704179887E-08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Ström</dc:creator>
  <cp:keywords/>
  <dc:description/>
  <cp:lastModifiedBy>Radovan Krejci</cp:lastModifiedBy>
  <dcterms:created xsi:type="dcterms:W3CDTF">1999-08-10T08:13:00Z</dcterms:created>
  <dcterms:modified xsi:type="dcterms:W3CDTF">2001-03-16T09:26:43Z</dcterms:modified>
  <cp:category/>
  <cp:version/>
  <cp:contentType/>
  <cp:contentStatus/>
</cp:coreProperties>
</file>